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9840"/>
  </bookViews>
  <sheets>
    <sheet name="E2LB-2 BASE 前灯送样出厂功能新抽检表V004" sheetId="7" r:id="rId1"/>
    <sheet name="附件一逻辑表" sheetId="19" r:id="rId2"/>
  </sheets>
  <definedNames>
    <definedName name="_xlnm.Print_Area" localSheetId="1">附件一逻辑表!$A$1:$N$36</definedName>
  </definedNames>
  <calcPr calcId="124519"/>
</workbook>
</file>

<file path=xl/calcChain.xml><?xml version="1.0" encoding="utf-8"?>
<calcChain xmlns="http://schemas.openxmlformats.org/spreadsheetml/2006/main">
  <c r="N527" i="7"/>
  <c r="O527"/>
  <c r="M527"/>
  <c r="T391" l="1"/>
  <c r="M391"/>
  <c r="L391"/>
  <c r="K391"/>
  <c r="F391"/>
  <c r="T390"/>
  <c r="M390"/>
  <c r="L390"/>
  <c r="K390"/>
  <c r="F390"/>
  <c r="T389"/>
  <c r="M389"/>
  <c r="L389"/>
  <c r="K389"/>
  <c r="F389"/>
  <c r="T388"/>
  <c r="M388"/>
  <c r="L388"/>
  <c r="K388"/>
  <c r="T387"/>
  <c r="M387"/>
  <c r="L387"/>
  <c r="K387"/>
  <c r="F387"/>
  <c r="T386"/>
  <c r="M386"/>
  <c r="L386"/>
  <c r="K386"/>
  <c r="F386"/>
  <c r="T385"/>
  <c r="M385"/>
  <c r="L385"/>
  <c r="K385"/>
  <c r="F385"/>
  <c r="T384"/>
  <c r="M384"/>
  <c r="L384"/>
  <c r="K384"/>
  <c r="F392"/>
  <c r="K392"/>
  <c r="L392"/>
  <c r="M392"/>
  <c r="T392"/>
  <c r="T480" l="1"/>
  <c r="N480"/>
  <c r="T479"/>
  <c r="N479"/>
  <c r="I479"/>
  <c r="D480" s="1"/>
  <c r="E479"/>
  <c r="L478"/>
  <c r="N478" s="1"/>
  <c r="T477"/>
  <c r="N477"/>
  <c r="J477"/>
  <c r="J480" s="1"/>
  <c r="T476"/>
  <c r="O476"/>
  <c r="N476"/>
  <c r="J472"/>
  <c r="J475" s="1"/>
  <c r="R469"/>
  <c r="R468"/>
  <c r="R467"/>
  <c r="R466"/>
  <c r="R465"/>
  <c r="R464"/>
  <c r="R463"/>
  <c r="R462"/>
  <c r="R461"/>
  <c r="R460"/>
  <c r="R459"/>
  <c r="R458"/>
  <c r="R457"/>
  <c r="R456"/>
  <c r="R455"/>
  <c r="R454"/>
  <c r="R441"/>
  <c r="R439"/>
  <c r="T442"/>
  <c r="R442"/>
  <c r="T440"/>
  <c r="R440"/>
  <c r="R437"/>
  <c r="O477" l="1"/>
  <c r="F420"/>
  <c r="F430" s="1"/>
  <c r="F432" s="1"/>
  <c r="T433"/>
  <c r="M433"/>
  <c r="L433"/>
  <c r="K433"/>
  <c r="F433"/>
  <c r="T432"/>
  <c r="M432"/>
  <c r="L432"/>
  <c r="K432"/>
  <c r="T431"/>
  <c r="M431"/>
  <c r="L431"/>
  <c r="K431"/>
  <c r="F431"/>
  <c r="T430"/>
  <c r="M430"/>
  <c r="L430"/>
  <c r="K430"/>
  <c r="T429"/>
  <c r="M429"/>
  <c r="L429"/>
  <c r="K429"/>
  <c r="F429"/>
  <c r="T428"/>
  <c r="M428"/>
  <c r="L428"/>
  <c r="K428"/>
  <c r="I428"/>
  <c r="T427"/>
  <c r="M427"/>
  <c r="L427"/>
  <c r="K427"/>
  <c r="F427"/>
  <c r="T426"/>
  <c r="M426"/>
  <c r="L426"/>
  <c r="K426"/>
  <c r="I426"/>
  <c r="T425"/>
  <c r="M425"/>
  <c r="L425"/>
  <c r="K425"/>
  <c r="F425"/>
  <c r="T424"/>
  <c r="M424"/>
  <c r="L424"/>
  <c r="K424"/>
  <c r="I424"/>
  <c r="T423"/>
  <c r="M423"/>
  <c r="L423"/>
  <c r="K423"/>
  <c r="F423"/>
  <c r="T422"/>
  <c r="M422"/>
  <c r="L422"/>
  <c r="K422"/>
  <c r="I422"/>
  <c r="F422"/>
  <c r="T421"/>
  <c r="M421"/>
  <c r="L421"/>
  <c r="K421"/>
  <c r="F421"/>
  <c r="T420"/>
  <c r="M420"/>
  <c r="L420"/>
  <c r="K420"/>
  <c r="F424"/>
  <c r="B416"/>
  <c r="F406"/>
  <c r="F410" s="1"/>
  <c r="T419"/>
  <c r="M419"/>
  <c r="L419"/>
  <c r="K419"/>
  <c r="F419"/>
  <c r="T418"/>
  <c r="M418"/>
  <c r="L418"/>
  <c r="K418"/>
  <c r="T417"/>
  <c r="M417"/>
  <c r="L417"/>
  <c r="K417"/>
  <c r="F417"/>
  <c r="T416"/>
  <c r="M416"/>
  <c r="L416"/>
  <c r="K416"/>
  <c r="T415"/>
  <c r="M415"/>
  <c r="L415"/>
  <c r="K415"/>
  <c r="F415"/>
  <c r="T414"/>
  <c r="M414"/>
  <c r="L414"/>
  <c r="K414"/>
  <c r="I414"/>
  <c r="T413"/>
  <c r="M413"/>
  <c r="L413"/>
  <c r="K413"/>
  <c r="F413"/>
  <c r="T412"/>
  <c r="M412"/>
  <c r="L412"/>
  <c r="K412"/>
  <c r="I412"/>
  <c r="T411"/>
  <c r="M411"/>
  <c r="L411"/>
  <c r="K411"/>
  <c r="F411"/>
  <c r="T410"/>
  <c r="M410"/>
  <c r="L410"/>
  <c r="K410"/>
  <c r="I410"/>
  <c r="T409"/>
  <c r="M409"/>
  <c r="L409"/>
  <c r="K409"/>
  <c r="F409"/>
  <c r="T408"/>
  <c r="M408"/>
  <c r="L408"/>
  <c r="K408"/>
  <c r="I408"/>
  <c r="T407"/>
  <c r="M407"/>
  <c r="L407"/>
  <c r="K407"/>
  <c r="F407"/>
  <c r="T406"/>
  <c r="M406"/>
  <c r="L406"/>
  <c r="K406"/>
  <c r="T383"/>
  <c r="M383"/>
  <c r="L383"/>
  <c r="K383"/>
  <c r="F383"/>
  <c r="T382"/>
  <c r="M382"/>
  <c r="L382"/>
  <c r="K382"/>
  <c r="F382"/>
  <c r="T381"/>
  <c r="M381"/>
  <c r="L381"/>
  <c r="K381"/>
  <c r="F381"/>
  <c r="T380"/>
  <c r="M380"/>
  <c r="L380"/>
  <c r="K380"/>
  <c r="F380"/>
  <c r="T379"/>
  <c r="M379"/>
  <c r="L379"/>
  <c r="K379"/>
  <c r="R282"/>
  <c r="R281"/>
  <c r="R257"/>
  <c r="R256"/>
  <c r="R255"/>
  <c r="R254"/>
  <c r="T257"/>
  <c r="T256"/>
  <c r="T255"/>
  <c r="T193"/>
  <c r="B193"/>
  <c r="T192"/>
  <c r="B192"/>
  <c r="T191"/>
  <c r="B191"/>
  <c r="T189"/>
  <c r="B189"/>
  <c r="T188"/>
  <c r="B188"/>
  <c r="T187"/>
  <c r="B187"/>
  <c r="T185"/>
  <c r="B185"/>
  <c r="T184"/>
  <c r="B184"/>
  <c r="T183"/>
  <c r="B183"/>
  <c r="T181"/>
  <c r="B181"/>
  <c r="T180"/>
  <c r="B180"/>
  <c r="T179"/>
  <c r="B179"/>
  <c r="T178"/>
  <c r="B178"/>
  <c r="T177"/>
  <c r="B177"/>
  <c r="T175"/>
  <c r="B175"/>
  <c r="T174"/>
  <c r="B174"/>
  <c r="T173"/>
  <c r="B173"/>
  <c r="T172"/>
  <c r="B172"/>
  <c r="T171"/>
  <c r="B171"/>
  <c r="T166"/>
  <c r="B166"/>
  <c r="T165"/>
  <c r="B165"/>
  <c r="T164"/>
  <c r="B164"/>
  <c r="T162"/>
  <c r="B162"/>
  <c r="T161"/>
  <c r="B161"/>
  <c r="T160"/>
  <c r="B160"/>
  <c r="T158"/>
  <c r="B158"/>
  <c r="T157"/>
  <c r="B157"/>
  <c r="T156"/>
  <c r="B156"/>
  <c r="T154"/>
  <c r="B154"/>
  <c r="T153"/>
  <c r="B153"/>
  <c r="T152"/>
  <c r="B152"/>
  <c r="T151"/>
  <c r="B151"/>
  <c r="T150"/>
  <c r="B150"/>
  <c r="T148"/>
  <c r="B148"/>
  <c r="T147"/>
  <c r="B147"/>
  <c r="T139"/>
  <c r="M139"/>
  <c r="L139"/>
  <c r="K139"/>
  <c r="B139"/>
  <c r="T138"/>
  <c r="M138"/>
  <c r="L138"/>
  <c r="K138"/>
  <c r="B138"/>
  <c r="T128"/>
  <c r="M128"/>
  <c r="L128"/>
  <c r="K128"/>
  <c r="B128"/>
  <c r="T127"/>
  <c r="M127"/>
  <c r="L127"/>
  <c r="K127"/>
  <c r="B127"/>
  <c r="T126"/>
  <c r="M126"/>
  <c r="L126"/>
  <c r="K126"/>
  <c r="B126"/>
  <c r="T125"/>
  <c r="H125"/>
  <c r="M125" s="1"/>
  <c r="B125"/>
  <c r="T124"/>
  <c r="H124"/>
  <c r="K124" s="1"/>
  <c r="B124"/>
  <c r="T123"/>
  <c r="M123"/>
  <c r="L123"/>
  <c r="K123"/>
  <c r="B123"/>
  <c r="T122"/>
  <c r="H122"/>
  <c r="M122" s="1"/>
  <c r="B122"/>
  <c r="T121"/>
  <c r="H121"/>
  <c r="M121" s="1"/>
  <c r="B121"/>
  <c r="T120"/>
  <c r="M120"/>
  <c r="L120"/>
  <c r="K120"/>
  <c r="B120"/>
  <c r="T119"/>
  <c r="H119"/>
  <c r="K119" s="1"/>
  <c r="B119"/>
  <c r="T118"/>
  <c r="H118"/>
  <c r="M118" s="1"/>
  <c r="B118"/>
  <c r="T117"/>
  <c r="M117"/>
  <c r="L117"/>
  <c r="K117"/>
  <c r="B117"/>
  <c r="T116"/>
  <c r="M116"/>
  <c r="L116"/>
  <c r="K116"/>
  <c r="B116"/>
  <c r="T115"/>
  <c r="M115"/>
  <c r="L115"/>
  <c r="K115"/>
  <c r="B115"/>
  <c r="T114"/>
  <c r="M114"/>
  <c r="L114"/>
  <c r="K114"/>
  <c r="B114"/>
  <c r="T113"/>
  <c r="M113"/>
  <c r="L113"/>
  <c r="K113"/>
  <c r="B113"/>
  <c r="T112"/>
  <c r="M112"/>
  <c r="L112"/>
  <c r="K112"/>
  <c r="B112"/>
  <c r="T111"/>
  <c r="M111"/>
  <c r="L111"/>
  <c r="K111"/>
  <c r="B111"/>
  <c r="T110"/>
  <c r="M110"/>
  <c r="L110"/>
  <c r="K110"/>
  <c r="B110"/>
  <c r="T109"/>
  <c r="M109"/>
  <c r="L109"/>
  <c r="K109"/>
  <c r="B109"/>
  <c r="T108"/>
  <c r="M108"/>
  <c r="L108"/>
  <c r="K108"/>
  <c r="B108"/>
  <c r="T107"/>
  <c r="M107"/>
  <c r="L107"/>
  <c r="K107"/>
  <c r="B107"/>
  <c r="T103"/>
  <c r="M103"/>
  <c r="L103"/>
  <c r="K103"/>
  <c r="B103"/>
  <c r="T102"/>
  <c r="M102"/>
  <c r="L102"/>
  <c r="K102"/>
  <c r="B102"/>
  <c r="T101"/>
  <c r="M101"/>
  <c r="L101"/>
  <c r="K101"/>
  <c r="B101"/>
  <c r="T100"/>
  <c r="H100"/>
  <c r="M100" s="1"/>
  <c r="B100"/>
  <c r="T99"/>
  <c r="H99"/>
  <c r="K99" s="1"/>
  <c r="B99"/>
  <c r="T98"/>
  <c r="M98"/>
  <c r="L98"/>
  <c r="K98"/>
  <c r="B98"/>
  <c r="T97"/>
  <c r="H97"/>
  <c r="M97" s="1"/>
  <c r="B97"/>
  <c r="T96"/>
  <c r="H96"/>
  <c r="M96" s="1"/>
  <c r="B96"/>
  <c r="T95"/>
  <c r="M95"/>
  <c r="L95"/>
  <c r="K95"/>
  <c r="B95"/>
  <c r="T94"/>
  <c r="H94"/>
  <c r="M94" s="1"/>
  <c r="B94"/>
  <c r="T93"/>
  <c r="H93"/>
  <c r="M93" s="1"/>
  <c r="B93"/>
  <c r="T92"/>
  <c r="M92"/>
  <c r="L92"/>
  <c r="K92"/>
  <c r="B92"/>
  <c r="T91"/>
  <c r="M91"/>
  <c r="L91"/>
  <c r="K91"/>
  <c r="B91"/>
  <c r="T90"/>
  <c r="M90"/>
  <c r="L90"/>
  <c r="K90"/>
  <c r="B90"/>
  <c r="T89"/>
  <c r="M89"/>
  <c r="L89"/>
  <c r="K89"/>
  <c r="B89"/>
  <c r="T88"/>
  <c r="M88"/>
  <c r="L88"/>
  <c r="K88"/>
  <c r="B88"/>
  <c r="T87"/>
  <c r="M87"/>
  <c r="L87"/>
  <c r="K87"/>
  <c r="B87"/>
  <c r="T86"/>
  <c r="M86"/>
  <c r="L86"/>
  <c r="K86"/>
  <c r="B86"/>
  <c r="T85"/>
  <c r="M85"/>
  <c r="L85"/>
  <c r="K85"/>
  <c r="B85"/>
  <c r="T84"/>
  <c r="M84"/>
  <c r="L84"/>
  <c r="K84"/>
  <c r="B84"/>
  <c r="T83"/>
  <c r="M83"/>
  <c r="L83"/>
  <c r="K83"/>
  <c r="B83"/>
  <c r="T82"/>
  <c r="M82"/>
  <c r="L82"/>
  <c r="K82"/>
  <c r="B82"/>
  <c r="T78"/>
  <c r="M78"/>
  <c r="L78"/>
  <c r="K78"/>
  <c r="B78"/>
  <c r="T77"/>
  <c r="M77"/>
  <c r="L77"/>
  <c r="K77"/>
  <c r="B77"/>
  <c r="H75"/>
  <c r="L75" s="1"/>
  <c r="H72"/>
  <c r="M72" s="1"/>
  <c r="H69"/>
  <c r="T75"/>
  <c r="B75"/>
  <c r="T74"/>
  <c r="H74"/>
  <c r="K74" s="1"/>
  <c r="B74"/>
  <c r="T73"/>
  <c r="M73"/>
  <c r="L73"/>
  <c r="K73"/>
  <c r="B73"/>
  <c r="T72"/>
  <c r="B72"/>
  <c r="T71"/>
  <c r="H71"/>
  <c r="M71" s="1"/>
  <c r="B71"/>
  <c r="T70"/>
  <c r="M70"/>
  <c r="L70"/>
  <c r="K70"/>
  <c r="B70"/>
  <c r="T66"/>
  <c r="M66"/>
  <c r="L66"/>
  <c r="K66"/>
  <c r="B66"/>
  <c r="T65"/>
  <c r="M65"/>
  <c r="L65"/>
  <c r="K65"/>
  <c r="B65"/>
  <c r="T64"/>
  <c r="M64"/>
  <c r="L64"/>
  <c r="K64"/>
  <c r="B64"/>
  <c r="T63"/>
  <c r="M63"/>
  <c r="L63"/>
  <c r="K63"/>
  <c r="B63"/>
  <c r="T62"/>
  <c r="M62"/>
  <c r="L62"/>
  <c r="K62"/>
  <c r="B62"/>
  <c r="T61"/>
  <c r="M61"/>
  <c r="L61"/>
  <c r="K61"/>
  <c r="B61"/>
  <c r="T60"/>
  <c r="M60"/>
  <c r="L60"/>
  <c r="K60"/>
  <c r="B60"/>
  <c r="T59"/>
  <c r="M59"/>
  <c r="L59"/>
  <c r="K59"/>
  <c r="B59"/>
  <c r="T58"/>
  <c r="M58"/>
  <c r="L58"/>
  <c r="K58"/>
  <c r="B58"/>
  <c r="T57"/>
  <c r="M57"/>
  <c r="L57"/>
  <c r="K57"/>
  <c r="B57"/>
  <c r="T46"/>
  <c r="M46"/>
  <c r="L46"/>
  <c r="K46"/>
  <c r="B46"/>
  <c r="T45"/>
  <c r="M45"/>
  <c r="L45"/>
  <c r="K45"/>
  <c r="B45"/>
  <c r="T44"/>
  <c r="M44"/>
  <c r="L44"/>
  <c r="K44"/>
  <c r="B44"/>
  <c r="T43"/>
  <c r="M43"/>
  <c r="L43"/>
  <c r="K43"/>
  <c r="B43"/>
  <c r="T42"/>
  <c r="M42"/>
  <c r="L42"/>
  <c r="K42"/>
  <c r="B42"/>
  <c r="T41"/>
  <c r="M41"/>
  <c r="L41"/>
  <c r="K41"/>
  <c r="B41"/>
  <c r="T52"/>
  <c r="M52"/>
  <c r="L52"/>
  <c r="K52"/>
  <c r="B52"/>
  <c r="T51"/>
  <c r="M51"/>
  <c r="L51"/>
  <c r="K51"/>
  <c r="B51"/>
  <c r="T50"/>
  <c r="M50"/>
  <c r="L50"/>
  <c r="K50"/>
  <c r="B50"/>
  <c r="T49"/>
  <c r="M49"/>
  <c r="L49"/>
  <c r="K49"/>
  <c r="B49"/>
  <c r="T48"/>
  <c r="M48"/>
  <c r="L48"/>
  <c r="K48"/>
  <c r="B48"/>
  <c r="T47"/>
  <c r="M47"/>
  <c r="L47"/>
  <c r="K47"/>
  <c r="B47"/>
  <c r="T40"/>
  <c r="M40"/>
  <c r="L40"/>
  <c r="K40"/>
  <c r="B40"/>
  <c r="T39"/>
  <c r="M39"/>
  <c r="L39"/>
  <c r="K39"/>
  <c r="B39"/>
  <c r="T38"/>
  <c r="M38"/>
  <c r="L38"/>
  <c r="K38"/>
  <c r="B38"/>
  <c r="T37"/>
  <c r="M37"/>
  <c r="L37"/>
  <c r="K37"/>
  <c r="B37"/>
  <c r="T36"/>
  <c r="M36"/>
  <c r="L36"/>
  <c r="K36"/>
  <c r="B36"/>
  <c r="T35"/>
  <c r="M35"/>
  <c r="L35"/>
  <c r="K35"/>
  <c r="B35"/>
  <c r="T34"/>
  <c r="M34"/>
  <c r="L34"/>
  <c r="K34"/>
  <c r="B34"/>
  <c r="T33"/>
  <c r="M33"/>
  <c r="L33"/>
  <c r="K33"/>
  <c r="B33"/>
  <c r="T32"/>
  <c r="M32"/>
  <c r="L32"/>
  <c r="K32"/>
  <c r="B32"/>
  <c r="T31"/>
  <c r="M31"/>
  <c r="L31"/>
  <c r="K31"/>
  <c r="B31"/>
  <c r="F408" l="1"/>
  <c r="M75"/>
  <c r="F416"/>
  <c r="F418" s="1"/>
  <c r="F428"/>
  <c r="F426"/>
  <c r="F414"/>
  <c r="F412"/>
  <c r="L99"/>
  <c r="L119"/>
  <c r="K122"/>
  <c r="L94"/>
  <c r="K97"/>
  <c r="L124"/>
  <c r="K96"/>
  <c r="K121"/>
  <c r="K75"/>
  <c r="L96"/>
  <c r="L121"/>
  <c r="K94"/>
  <c r="K118"/>
  <c r="M119"/>
  <c r="L122"/>
  <c r="M124"/>
  <c r="K125"/>
  <c r="L118"/>
  <c r="L125"/>
  <c r="K93"/>
  <c r="L97"/>
  <c r="M99"/>
  <c r="K100"/>
  <c r="L93"/>
  <c r="L100"/>
  <c r="L72"/>
  <c r="K72"/>
  <c r="L74"/>
  <c r="K71"/>
  <c r="L71"/>
  <c r="M74"/>
  <c r="T30"/>
  <c r="M30"/>
  <c r="L30"/>
  <c r="K30"/>
  <c r="B30"/>
  <c r="T29"/>
  <c r="M29"/>
  <c r="L29"/>
  <c r="K29"/>
  <c r="B29"/>
  <c r="T28"/>
  <c r="M28"/>
  <c r="L28"/>
  <c r="K28"/>
  <c r="B28"/>
  <c r="T27"/>
  <c r="M27"/>
  <c r="L27"/>
  <c r="K27"/>
  <c r="B27"/>
  <c r="T26"/>
  <c r="M26"/>
  <c r="L26"/>
  <c r="K26"/>
  <c r="B26"/>
  <c r="T25"/>
  <c r="M25"/>
  <c r="L25"/>
  <c r="K25"/>
  <c r="B25"/>
  <c r="T24"/>
  <c r="M24"/>
  <c r="L24"/>
  <c r="K24"/>
  <c r="B24"/>
  <c r="T23"/>
  <c r="M23"/>
  <c r="L23"/>
  <c r="K23"/>
  <c r="B23"/>
  <c r="T22"/>
  <c r="M22"/>
  <c r="L22"/>
  <c r="K22"/>
  <c r="B22"/>
  <c r="T21"/>
  <c r="M21"/>
  <c r="L21"/>
  <c r="K21"/>
  <c r="B21"/>
  <c r="T278"/>
  <c r="R278"/>
  <c r="T277"/>
  <c r="R277"/>
  <c r="T276"/>
  <c r="R276"/>
  <c r="T275"/>
  <c r="R275"/>
  <c r="T274"/>
  <c r="R274"/>
  <c r="T273"/>
  <c r="R273"/>
  <c r="T272"/>
  <c r="R272"/>
  <c r="T271"/>
  <c r="R271"/>
  <c r="T270"/>
  <c r="R270"/>
  <c r="T269"/>
  <c r="R269"/>
  <c r="T268"/>
  <c r="R268"/>
  <c r="T267"/>
  <c r="R267"/>
  <c r="T266"/>
  <c r="R266"/>
  <c r="T265"/>
  <c r="R265"/>
  <c r="T264"/>
  <c r="R264"/>
  <c r="T263"/>
  <c r="R263"/>
  <c r="T262"/>
  <c r="R262"/>
  <c r="T261"/>
  <c r="R261"/>
  <c r="T254"/>
  <c r="T251"/>
  <c r="R251"/>
  <c r="T250"/>
  <c r="R250"/>
  <c r="T249"/>
  <c r="R249"/>
  <c r="T248"/>
  <c r="R248"/>
  <c r="T247"/>
  <c r="R247"/>
  <c r="T246"/>
  <c r="R246"/>
  <c r="T245"/>
  <c r="R245"/>
  <c r="T244"/>
  <c r="R244"/>
  <c r="T243"/>
  <c r="R243"/>
  <c r="T242"/>
  <c r="R242"/>
  <c r="T241"/>
  <c r="R241"/>
  <c r="T240"/>
  <c r="R240"/>
  <c r="T239"/>
  <c r="R239"/>
  <c r="T238"/>
  <c r="R238"/>
  <c r="T237"/>
  <c r="R237"/>
  <c r="T236"/>
  <c r="R236"/>
  <c r="T235"/>
  <c r="R235"/>
  <c r="T234"/>
  <c r="R234"/>
  <c r="T233"/>
  <c r="R233"/>
  <c r="T517"/>
  <c r="N517"/>
  <c r="T515"/>
  <c r="N515"/>
  <c r="T513"/>
  <c r="N513"/>
  <c r="T511"/>
  <c r="N511"/>
  <c r="T510"/>
  <c r="N510"/>
  <c r="T518"/>
  <c r="N518"/>
  <c r="T516"/>
  <c r="N516"/>
  <c r="T514"/>
  <c r="N514"/>
  <c r="T512"/>
  <c r="N512"/>
  <c r="T509"/>
  <c r="N509"/>
  <c r="H528" l="1"/>
  <c r="H522"/>
  <c r="F378"/>
  <c r="F377"/>
  <c r="F376"/>
  <c r="F375"/>
  <c r="T399" l="1"/>
  <c r="M399"/>
  <c r="L399"/>
  <c r="K399"/>
  <c r="F399"/>
  <c r="T398"/>
  <c r="M398"/>
  <c r="L398"/>
  <c r="K398"/>
  <c r="I398"/>
  <c r="T377"/>
  <c r="M377"/>
  <c r="L377"/>
  <c r="K377"/>
  <c r="I400"/>
  <c r="I396"/>
  <c r="I394"/>
  <c r="T227"/>
  <c r="M227"/>
  <c r="T226"/>
  <c r="M226"/>
  <c r="T215"/>
  <c r="M215"/>
  <c r="T214"/>
  <c r="M214"/>
  <c r="R523"/>
  <c r="Q523"/>
  <c r="P523"/>
  <c r="Q525"/>
  <c r="R525"/>
  <c r="P525"/>
  <c r="R526"/>
  <c r="Q526"/>
  <c r="P526"/>
  <c r="Q527"/>
  <c r="R527"/>
  <c r="P527"/>
  <c r="R524"/>
  <c r="Q524"/>
  <c r="P524"/>
  <c r="Q506"/>
  <c r="R506"/>
  <c r="S506"/>
  <c r="Q507"/>
  <c r="R507"/>
  <c r="S507"/>
  <c r="S505"/>
  <c r="R505"/>
  <c r="Q505"/>
  <c r="R453"/>
  <c r="R452"/>
  <c r="S502" l="1"/>
  <c r="R502"/>
  <c r="Q502"/>
  <c r="S501"/>
  <c r="R501"/>
  <c r="Q501"/>
  <c r="S500"/>
  <c r="R500"/>
  <c r="Q500"/>
  <c r="S497"/>
  <c r="R497"/>
  <c r="Q497"/>
  <c r="S496"/>
  <c r="R496"/>
  <c r="Q496"/>
  <c r="R495"/>
  <c r="Q495"/>
  <c r="S495"/>
  <c r="T486"/>
  <c r="N486"/>
  <c r="T485"/>
  <c r="N485"/>
  <c r="T484"/>
  <c r="N484"/>
  <c r="T483"/>
  <c r="N483"/>
  <c r="N482"/>
  <c r="T482"/>
  <c r="T146" l="1"/>
  <c r="B146"/>
  <c r="T145"/>
  <c r="B145"/>
  <c r="B69"/>
  <c r="B68"/>
  <c r="T69"/>
  <c r="M69"/>
  <c r="R451"/>
  <c r="R450"/>
  <c r="R449"/>
  <c r="R448"/>
  <c r="R447"/>
  <c r="R446"/>
  <c r="T475"/>
  <c r="N475"/>
  <c r="T474"/>
  <c r="N474"/>
  <c r="I474"/>
  <c r="D475" s="1"/>
  <c r="E474"/>
  <c r="L473"/>
  <c r="N473" s="1"/>
  <c r="T472"/>
  <c r="N472"/>
  <c r="T471"/>
  <c r="N471"/>
  <c r="L69" l="1"/>
  <c r="K69"/>
  <c r="O471"/>
  <c r="O472" l="1"/>
  <c r="T438" l="1"/>
  <c r="R438"/>
  <c r="T405"/>
  <c r="M405"/>
  <c r="L405"/>
  <c r="K405"/>
  <c r="F405"/>
  <c r="T404"/>
  <c r="M404"/>
  <c r="L404"/>
  <c r="K404"/>
  <c r="T403"/>
  <c r="M403"/>
  <c r="L403"/>
  <c r="K403"/>
  <c r="F403"/>
  <c r="T402"/>
  <c r="M402"/>
  <c r="L402"/>
  <c r="K402"/>
  <c r="F402"/>
  <c r="F404" s="1"/>
  <c r="T401"/>
  <c r="M401"/>
  <c r="L401"/>
  <c r="K401"/>
  <c r="F401"/>
  <c r="T400"/>
  <c r="M400"/>
  <c r="L400"/>
  <c r="K400"/>
  <c r="T397"/>
  <c r="M397"/>
  <c r="L397"/>
  <c r="K397"/>
  <c r="F397"/>
  <c r="T396"/>
  <c r="M396"/>
  <c r="L396"/>
  <c r="K396"/>
  <c r="T395"/>
  <c r="M395"/>
  <c r="L395"/>
  <c r="K395"/>
  <c r="F395"/>
  <c r="T394"/>
  <c r="M394"/>
  <c r="L394"/>
  <c r="K394"/>
  <c r="T393"/>
  <c r="M393"/>
  <c r="L393"/>
  <c r="K393"/>
  <c r="F393"/>
  <c r="T378"/>
  <c r="M378"/>
  <c r="L378"/>
  <c r="K378"/>
  <c r="T376"/>
  <c r="M376"/>
  <c r="L376"/>
  <c r="K376"/>
  <c r="T375"/>
  <c r="M375"/>
  <c r="L375"/>
  <c r="K375"/>
  <c r="T374"/>
  <c r="M374"/>
  <c r="L374"/>
  <c r="K374"/>
  <c r="T223"/>
  <c r="M223"/>
  <c r="T222"/>
  <c r="M222"/>
  <c r="T219"/>
  <c r="M219"/>
  <c r="T218"/>
  <c r="M218"/>
  <c r="T211"/>
  <c r="M211"/>
  <c r="T210"/>
  <c r="M210"/>
  <c r="F400" l="1"/>
  <c r="F396"/>
  <c r="F398"/>
  <c r="F394"/>
  <c r="T144"/>
  <c r="B144"/>
  <c r="T371" l="1"/>
  <c r="M371"/>
  <c r="L371"/>
  <c r="K371"/>
  <c r="F371"/>
  <c r="T370"/>
  <c r="M370"/>
  <c r="L370"/>
  <c r="K370"/>
  <c r="I370"/>
  <c r="F370"/>
  <c r="T369"/>
  <c r="M369"/>
  <c r="L369"/>
  <c r="K369"/>
  <c r="F369"/>
  <c r="T368"/>
  <c r="M368"/>
  <c r="L368"/>
  <c r="K368"/>
  <c r="I368"/>
  <c r="F368"/>
  <c r="T367"/>
  <c r="M367"/>
  <c r="L367"/>
  <c r="K367"/>
  <c r="F367"/>
  <c r="T366"/>
  <c r="M366"/>
  <c r="L366"/>
  <c r="K366"/>
  <c r="I366"/>
  <c r="F366"/>
  <c r="T365"/>
  <c r="M365"/>
  <c r="L365"/>
  <c r="K365"/>
  <c r="F365"/>
  <c r="T364"/>
  <c r="M364"/>
  <c r="L364"/>
  <c r="K364"/>
  <c r="I364"/>
  <c r="F364"/>
  <c r="T363"/>
  <c r="M363"/>
  <c r="L363"/>
  <c r="K363"/>
  <c r="F363"/>
  <c r="T362"/>
  <c r="M362"/>
  <c r="L362"/>
  <c r="K362"/>
  <c r="I362"/>
  <c r="F362"/>
  <c r="T361"/>
  <c r="M361"/>
  <c r="L361"/>
  <c r="K361"/>
  <c r="F361"/>
  <c r="T360"/>
  <c r="M360"/>
  <c r="L360"/>
  <c r="K360"/>
  <c r="I360"/>
  <c r="F360"/>
  <c r="T359"/>
  <c r="M359"/>
  <c r="L359"/>
  <c r="K359"/>
  <c r="F359"/>
  <c r="T358"/>
  <c r="M358"/>
  <c r="L358"/>
  <c r="K358"/>
  <c r="I358"/>
  <c r="F358"/>
  <c r="T357"/>
  <c r="M357"/>
  <c r="L357"/>
  <c r="K357"/>
  <c r="F357"/>
  <c r="T356"/>
  <c r="M356"/>
  <c r="L356"/>
  <c r="K356"/>
  <c r="I356"/>
  <c r="F356"/>
  <c r="T355"/>
  <c r="M355"/>
  <c r="L355"/>
  <c r="K355"/>
  <c r="F355"/>
  <c r="T354"/>
  <c r="M354"/>
  <c r="L354"/>
  <c r="K354"/>
  <c r="I354"/>
  <c r="F354"/>
  <c r="T353"/>
  <c r="M353"/>
  <c r="L353"/>
  <c r="K353"/>
  <c r="F353"/>
  <c r="T352"/>
  <c r="M352"/>
  <c r="L352"/>
  <c r="K352"/>
  <c r="I352"/>
  <c r="F352"/>
  <c r="T351"/>
  <c r="M351"/>
  <c r="L351"/>
  <c r="K351"/>
  <c r="F351"/>
  <c r="T350"/>
  <c r="M350"/>
  <c r="L350"/>
  <c r="K350"/>
  <c r="I350"/>
  <c r="F350"/>
  <c r="T349"/>
  <c r="M349"/>
  <c r="L349"/>
  <c r="K349"/>
  <c r="F349"/>
  <c r="T348"/>
  <c r="M348"/>
  <c r="L348"/>
  <c r="K348"/>
  <c r="I348"/>
  <c r="F348"/>
  <c r="T347"/>
  <c r="M347"/>
  <c r="L347"/>
  <c r="K347"/>
  <c r="F347"/>
  <c r="T346"/>
  <c r="M346"/>
  <c r="L346"/>
  <c r="K346"/>
  <c r="I346"/>
  <c r="F346"/>
  <c r="T345"/>
  <c r="M345"/>
  <c r="L345"/>
  <c r="K345"/>
  <c r="F345"/>
  <c r="T344"/>
  <c r="M344"/>
  <c r="L344"/>
  <c r="K344"/>
  <c r="I344"/>
  <c r="F344"/>
  <c r="T343"/>
  <c r="M343"/>
  <c r="L343"/>
  <c r="K343"/>
  <c r="F343"/>
  <c r="T342"/>
  <c r="M342"/>
  <c r="L342"/>
  <c r="K342"/>
  <c r="I342"/>
  <c r="F342"/>
  <c r="T341"/>
  <c r="M341"/>
  <c r="L341"/>
  <c r="K341"/>
  <c r="F341"/>
  <c r="T340"/>
  <c r="M340"/>
  <c r="L340"/>
  <c r="K340"/>
  <c r="I340"/>
  <c r="F340"/>
  <c r="T339"/>
  <c r="M339"/>
  <c r="L339"/>
  <c r="K339"/>
  <c r="F339"/>
  <c r="T338"/>
  <c r="M338"/>
  <c r="L338"/>
  <c r="K338"/>
  <c r="I338"/>
  <c r="F338"/>
  <c r="T337"/>
  <c r="M337"/>
  <c r="L337"/>
  <c r="K337"/>
  <c r="F337"/>
  <c r="T336"/>
  <c r="M336"/>
  <c r="L336"/>
  <c r="K336"/>
  <c r="I336"/>
  <c r="F336"/>
  <c r="T335"/>
  <c r="M335"/>
  <c r="L335"/>
  <c r="K335"/>
  <c r="F335"/>
  <c r="T334"/>
  <c r="M334"/>
  <c r="L334"/>
  <c r="K334"/>
  <c r="I334"/>
  <c r="F334"/>
  <c r="T333"/>
  <c r="M333"/>
  <c r="L333"/>
  <c r="K333"/>
  <c r="F333"/>
  <c r="T332"/>
  <c r="M332"/>
  <c r="L332"/>
  <c r="K332"/>
  <c r="I332"/>
  <c r="F332"/>
  <c r="T331"/>
  <c r="M331"/>
  <c r="L331"/>
  <c r="K331"/>
  <c r="F331"/>
  <c r="T330"/>
  <c r="M330"/>
  <c r="L330"/>
  <c r="K330"/>
  <c r="I330"/>
  <c r="F330"/>
  <c r="T329"/>
  <c r="M329"/>
  <c r="L329"/>
  <c r="K329"/>
  <c r="F329"/>
  <c r="T328"/>
  <c r="M328"/>
  <c r="L328"/>
  <c r="K328"/>
  <c r="I328"/>
  <c r="F328"/>
  <c r="T327"/>
  <c r="M327"/>
  <c r="L327"/>
  <c r="K327"/>
  <c r="F327"/>
  <c r="T326"/>
  <c r="M326"/>
  <c r="L326"/>
  <c r="K326"/>
  <c r="I326"/>
  <c r="F326"/>
  <c r="T325"/>
  <c r="M325"/>
  <c r="L325"/>
  <c r="K325"/>
  <c r="F325"/>
  <c r="T324"/>
  <c r="M324"/>
  <c r="L324"/>
  <c r="K324"/>
  <c r="I324"/>
  <c r="F324"/>
  <c r="T323"/>
  <c r="M323"/>
  <c r="L323"/>
  <c r="K323"/>
  <c r="I323"/>
  <c r="F323"/>
  <c r="T322"/>
  <c r="M322"/>
  <c r="L322"/>
  <c r="K322"/>
  <c r="I322"/>
  <c r="F322"/>
  <c r="T321"/>
  <c r="M321"/>
  <c r="L321"/>
  <c r="K321"/>
  <c r="F321"/>
  <c r="T320"/>
  <c r="M320"/>
  <c r="L320"/>
  <c r="K320"/>
  <c r="I320"/>
  <c r="F320"/>
  <c r="T319"/>
  <c r="M319"/>
  <c r="L319"/>
  <c r="K319"/>
  <c r="F319"/>
  <c r="T318"/>
  <c r="M318"/>
  <c r="L318"/>
  <c r="K318"/>
  <c r="I318"/>
  <c r="F318"/>
  <c r="T317"/>
  <c r="M317"/>
  <c r="L317"/>
  <c r="K317"/>
  <c r="F317"/>
  <c r="T316"/>
  <c r="M316"/>
  <c r="L316"/>
  <c r="K316"/>
  <c r="I316"/>
  <c r="F316"/>
  <c r="T315"/>
  <c r="M315"/>
  <c r="L315"/>
  <c r="K315"/>
  <c r="F315"/>
  <c r="T314"/>
  <c r="M314"/>
  <c r="L314"/>
  <c r="K314"/>
  <c r="I314"/>
  <c r="F314"/>
  <c r="T313"/>
  <c r="M313"/>
  <c r="L313"/>
  <c r="K313"/>
  <c r="F313"/>
  <c r="T312"/>
  <c r="M312"/>
  <c r="L312"/>
  <c r="K312"/>
  <c r="I312"/>
  <c r="F312"/>
  <c r="T311"/>
  <c r="M311"/>
  <c r="L311"/>
  <c r="K311"/>
  <c r="F311"/>
  <c r="T310"/>
  <c r="M310"/>
  <c r="L310"/>
  <c r="K310"/>
  <c r="I310"/>
  <c r="F310"/>
  <c r="I308"/>
  <c r="I306"/>
  <c r="G305"/>
  <c r="G304"/>
  <c r="G303"/>
  <c r="G302"/>
  <c r="T301"/>
  <c r="M301"/>
  <c r="L301"/>
  <c r="K301"/>
  <c r="G301"/>
  <c r="F301"/>
  <c r="T300"/>
  <c r="M300"/>
  <c r="L300"/>
  <c r="K300"/>
  <c r="G300"/>
  <c r="F300"/>
  <c r="T299"/>
  <c r="M299"/>
  <c r="L299"/>
  <c r="K299"/>
  <c r="G299"/>
  <c r="F299"/>
  <c r="T298"/>
  <c r="M298"/>
  <c r="L298"/>
  <c r="K298"/>
  <c r="G298"/>
  <c r="F298"/>
  <c r="T297"/>
  <c r="M297"/>
  <c r="L297"/>
  <c r="K297"/>
  <c r="G297"/>
  <c r="F297"/>
  <c r="T296"/>
  <c r="M296"/>
  <c r="L296"/>
  <c r="K296"/>
  <c r="G296"/>
  <c r="F296"/>
  <c r="T295"/>
  <c r="M295"/>
  <c r="L295"/>
  <c r="K295"/>
  <c r="G295"/>
  <c r="F295"/>
  <c r="T294"/>
  <c r="M294"/>
  <c r="L294"/>
  <c r="K294"/>
  <c r="G294"/>
  <c r="F294"/>
  <c r="T293"/>
  <c r="M293"/>
  <c r="L293"/>
  <c r="K293"/>
  <c r="G293"/>
  <c r="F293"/>
  <c r="T292"/>
  <c r="M292"/>
  <c r="L292"/>
  <c r="K292"/>
  <c r="G292"/>
  <c r="F292"/>
  <c r="T291"/>
  <c r="M291"/>
  <c r="L291"/>
  <c r="K291"/>
  <c r="G291"/>
  <c r="F291"/>
  <c r="T290"/>
  <c r="M290"/>
  <c r="L290"/>
  <c r="K290"/>
  <c r="G290"/>
  <c r="F290"/>
  <c r="T289"/>
  <c r="M289"/>
  <c r="L289"/>
  <c r="K289"/>
  <c r="G289"/>
  <c r="F289"/>
  <c r="T288"/>
  <c r="M288"/>
  <c r="L288"/>
  <c r="K288"/>
  <c r="G288"/>
  <c r="F288"/>
  <c r="G287"/>
  <c r="G286"/>
  <c r="T206" l="1"/>
  <c r="M206"/>
  <c r="L206"/>
  <c r="K206"/>
  <c r="T205"/>
  <c r="M205"/>
  <c r="L205"/>
  <c r="K205"/>
  <c r="T76"/>
  <c r="M76"/>
  <c r="L76"/>
  <c r="K76"/>
  <c r="B76"/>
  <c r="T305" l="1"/>
  <c r="M305"/>
  <c r="L305"/>
  <c r="K305"/>
  <c r="F305"/>
  <c r="T304"/>
  <c r="M304"/>
  <c r="L304"/>
  <c r="K304"/>
  <c r="F304"/>
  <c r="T303"/>
  <c r="M303"/>
  <c r="L303"/>
  <c r="K303"/>
  <c r="F303"/>
  <c r="T302"/>
  <c r="M302"/>
  <c r="L302"/>
  <c r="K302"/>
  <c r="F302"/>
  <c r="T309"/>
  <c r="M309"/>
  <c r="L309"/>
  <c r="K309"/>
  <c r="F309"/>
  <c r="T308"/>
  <c r="M308"/>
  <c r="L308"/>
  <c r="K308"/>
  <c r="F308"/>
  <c r="T307"/>
  <c r="M307"/>
  <c r="L307"/>
  <c r="K307"/>
  <c r="F307"/>
  <c r="T306"/>
  <c r="M306"/>
  <c r="L306"/>
  <c r="K306"/>
  <c r="F306"/>
  <c r="T68" l="1"/>
  <c r="H68"/>
  <c r="T67"/>
  <c r="M67"/>
  <c r="L67"/>
  <c r="K67"/>
  <c r="B67"/>
  <c r="M68" l="1"/>
  <c r="K68"/>
  <c r="L68"/>
  <c r="T16" l="1"/>
  <c r="T17"/>
  <c r="T287" l="1"/>
  <c r="T286"/>
  <c r="F287" l="1"/>
  <c r="F286"/>
  <c r="T204"/>
  <c r="M204"/>
  <c r="L204"/>
  <c r="K204"/>
  <c r="T203"/>
  <c r="M203"/>
  <c r="L203"/>
  <c r="K203"/>
  <c r="T202"/>
  <c r="M202"/>
  <c r="L202"/>
  <c r="K202"/>
  <c r="T201"/>
  <c r="M201"/>
  <c r="L201"/>
  <c r="K201"/>
  <c r="M137" l="1"/>
  <c r="L137"/>
  <c r="K137"/>
  <c r="M200" l="1"/>
  <c r="L200"/>
  <c r="K200"/>
  <c r="M199"/>
  <c r="L199"/>
  <c r="K199"/>
  <c r="T200"/>
  <c r="T199"/>
  <c r="E133" l="1"/>
  <c r="T137"/>
  <c r="B137"/>
  <c r="B132" l="1"/>
  <c r="E132"/>
  <c r="T132" l="1"/>
  <c r="M132"/>
  <c r="L132"/>
  <c r="K132"/>
  <c r="M17" l="1"/>
  <c r="L17"/>
  <c r="K17"/>
  <c r="M16"/>
  <c r="L16"/>
  <c r="K16"/>
  <c r="M287"/>
  <c r="L287"/>
  <c r="K287"/>
  <c r="M286"/>
  <c r="L286"/>
  <c r="K286"/>
</calcChain>
</file>

<file path=xl/sharedStrings.xml><?xml version="1.0" encoding="utf-8"?>
<sst xmlns="http://schemas.openxmlformats.org/spreadsheetml/2006/main" count="2070" uniqueCount="519">
  <si>
    <t>功能</t>
  </si>
  <si>
    <t>测试项</t>
  </si>
  <si>
    <t>标准值</t>
  </si>
  <si>
    <t>备注</t>
  </si>
  <si>
    <t>Ω</t>
  </si>
  <si>
    <t>m A</t>
  </si>
  <si>
    <t>占空比</t>
  </si>
  <si>
    <t>m s</t>
  </si>
  <si>
    <t>检测表更新记录</t>
  </si>
  <si>
    <t>测试问题栏</t>
  </si>
  <si>
    <t>测试问题点反馈</t>
  </si>
  <si>
    <t>结论栏</t>
  </si>
  <si>
    <t>测试工程师</t>
  </si>
  <si>
    <t>审核</t>
  </si>
  <si>
    <t>功能</t>
    <phoneticPr fontId="17" type="noConversion"/>
  </si>
  <si>
    <t>LSSS2</t>
  </si>
  <si>
    <t>实际测试值</t>
    <phoneticPr fontId="17" type="noConversion"/>
  </si>
  <si>
    <t>14V</t>
    <phoneticPr fontId="17" type="noConversion"/>
  </si>
  <si>
    <t>开路</t>
  </si>
  <si>
    <t>短路</t>
  </si>
  <si>
    <t>功能</t>
    <phoneticPr fontId="17" type="noConversion"/>
  </si>
  <si>
    <t>故障大类</t>
    <phoneticPr fontId="17" type="noConversion"/>
  </si>
  <si>
    <t>判定结果</t>
    <phoneticPr fontId="17" type="noConversion"/>
  </si>
  <si>
    <t>测试电源电压</t>
    <phoneticPr fontId="17" type="noConversion"/>
  </si>
  <si>
    <t>9V</t>
    <phoneticPr fontId="17" type="noConversion"/>
  </si>
  <si>
    <t>16V</t>
    <phoneticPr fontId="17" type="noConversion"/>
  </si>
  <si>
    <t>子功能</t>
    <phoneticPr fontId="17" type="noConversion"/>
  </si>
  <si>
    <t>无子功能</t>
  </si>
  <si>
    <t>检测项目</t>
    <phoneticPr fontId="17" type="noConversion"/>
  </si>
  <si>
    <t>无故障</t>
  </si>
  <si>
    <t>故障类型</t>
    <phoneticPr fontId="17" type="noConversion"/>
  </si>
  <si>
    <t>无</t>
  </si>
  <si>
    <t>m A</t>
    <phoneticPr fontId="17" type="noConversion"/>
  </si>
  <si>
    <t>2020/5/6 对应V001版本申请单完成初稿。</t>
    <phoneticPr fontId="17" type="noConversion"/>
  </si>
  <si>
    <t>14V电源</t>
  </si>
  <si>
    <t>16V电源</t>
  </si>
  <si>
    <t>LB</t>
    <phoneticPr fontId="17" type="noConversion"/>
  </si>
  <si>
    <t>BUCK故障类型</t>
  </si>
  <si>
    <t>最大电流档位</t>
    <phoneticPr fontId="17" type="noConversion"/>
  </si>
  <si>
    <t>判定标准</t>
    <phoneticPr fontId="17" type="noConversion"/>
  </si>
  <si>
    <t>开短路保护</t>
    <phoneticPr fontId="17" type="noConversion"/>
  </si>
  <si>
    <t>系统工程师</t>
    <phoneticPr fontId="17" type="noConversion"/>
  </si>
  <si>
    <t>正常工作</t>
    <phoneticPr fontId="17" type="noConversion"/>
  </si>
  <si>
    <t>波形记录</t>
    <phoneticPr fontId="17" type="noConversion"/>
  </si>
  <si>
    <t>分BIN</t>
    <phoneticPr fontId="17" type="noConversion"/>
  </si>
  <si>
    <t>测试方法如下：
BAT+常电，逻辑输入线高低电平切换，频率按照设计单要求；报警线接线方法按照设计单要求；最大电流档位；
测量模块侧报警线电平</t>
    <phoneticPr fontId="17" type="noConversion"/>
  </si>
  <si>
    <t>带BUG发布</t>
    <phoneticPr fontId="17" type="noConversion"/>
  </si>
  <si>
    <t>子功能1</t>
    <phoneticPr fontId="17" type="noConversion"/>
  </si>
  <si>
    <t>动作类型</t>
    <phoneticPr fontId="17" type="noConversion"/>
  </si>
  <si>
    <t>切换</t>
    <phoneticPr fontId="17" type="noConversion"/>
  </si>
  <si>
    <t>恢复延迟≤600ms</t>
    <phoneticPr fontId="17" type="noConversion"/>
  </si>
  <si>
    <t>模块之间延迟差异≤30ms</t>
    <phoneticPr fontId="17" type="noConversion"/>
  </si>
  <si>
    <t>NTC通道先接GND，对应logic再上电</t>
    <phoneticPr fontId="17" type="noConversion"/>
  </si>
  <si>
    <t>对应logic先上电，NTC通道再对GND短路</t>
    <phoneticPr fontId="17" type="noConversion"/>
  </si>
  <si>
    <t>NTC通道先开路，对应logic再上电</t>
    <phoneticPr fontId="17" type="noConversion"/>
  </si>
  <si>
    <t>NTC开短路
14V</t>
    <phoneticPr fontId="17" type="noConversion"/>
  </si>
  <si>
    <t>BIN开短路
14V</t>
    <phoneticPr fontId="17" type="noConversion"/>
  </si>
  <si>
    <t>二. 电流--2.2 输出峰值电流检测</t>
    <phoneticPr fontId="17" type="noConversion"/>
  </si>
  <si>
    <t>V</t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</si>
  <si>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9V</t>
    </r>
    <r>
      <rPr>
        <b/>
        <sz val="26"/>
        <rFont val="宋体"/>
        <family val="3"/>
        <charset val="134"/>
      </rPr>
      <t>偏差</t>
    </r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</si>
  <si>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14V</t>
    </r>
    <r>
      <rPr>
        <b/>
        <sz val="26"/>
        <rFont val="宋体"/>
        <family val="3"/>
        <charset val="134"/>
      </rPr>
      <t>偏差</t>
    </r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</si>
  <si>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16V</t>
    </r>
    <r>
      <rPr>
        <b/>
        <sz val="26"/>
        <rFont val="宋体"/>
        <family val="3"/>
        <charset val="134"/>
      </rPr>
      <t>偏差</t>
    </r>
    <phoneticPr fontId="17" type="noConversion"/>
  </si>
  <si>
    <r>
      <t>9V</t>
    </r>
    <r>
      <rPr>
        <b/>
        <sz val="26"/>
        <rFont val="宋体"/>
        <family val="3"/>
        <charset val="134"/>
      </rPr>
      <t>电源</t>
    </r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</si>
  <si>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9V</t>
    </r>
    <r>
      <rPr>
        <b/>
        <sz val="26"/>
        <rFont val="宋体"/>
        <family val="3"/>
        <charset val="134"/>
      </rPr>
      <t>偏差</t>
    </r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</si>
  <si>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14V</t>
    </r>
    <r>
      <rPr>
        <b/>
        <sz val="26"/>
        <rFont val="宋体"/>
        <family val="3"/>
        <charset val="134"/>
      </rPr>
      <t>偏差</t>
    </r>
    <phoneticPr fontId="17" type="noConversion"/>
  </si>
  <si>
    <r>
      <rPr>
        <b/>
        <sz val="26"/>
        <rFont val="宋体"/>
        <family val="3"/>
        <charset val="134"/>
      </rPr>
      <t>判别项</t>
    </r>
    <r>
      <rPr>
        <b/>
        <sz val="26"/>
        <rFont val="Times New Roman"/>
        <family val="1"/>
      </rPr>
      <t xml:space="preserve">
16V</t>
    </r>
    <r>
      <rPr>
        <b/>
        <sz val="26"/>
        <rFont val="宋体"/>
        <family val="3"/>
        <charset val="134"/>
      </rPr>
      <t>偏差</t>
    </r>
    <phoneticPr fontId="17" type="noConversion"/>
  </si>
  <si>
    <t>动画故障
14V</t>
    <phoneticPr fontId="17" type="noConversion"/>
  </si>
  <si>
    <t>熄灭后报警电压</t>
    <phoneticPr fontId="17" type="noConversion"/>
  </si>
  <si>
    <t>5V开路</t>
    <phoneticPr fontId="17" type="noConversion"/>
  </si>
  <si>
    <r>
      <rPr>
        <sz val="18"/>
        <rFont val="宋体"/>
        <family val="3"/>
        <charset val="134"/>
      </rPr>
      <t>填入逻辑线悬空时报警线电压</t>
    </r>
    <r>
      <rPr>
        <sz val="18"/>
        <rFont val="Times New Roman"/>
        <family val="1"/>
      </rPr>
      <t>(V)</t>
    </r>
    <r>
      <rPr>
        <sz val="18"/>
        <rFont val="宋体"/>
        <family val="3"/>
        <charset val="134"/>
      </rPr>
      <t>；与电源压差</t>
    </r>
    <r>
      <rPr>
        <sz val="18"/>
        <rFont val="Times New Roman"/>
        <family val="1"/>
      </rPr>
      <t>&lt;0.2V</t>
    </r>
    <phoneticPr fontId="17" type="noConversion"/>
  </si>
  <si>
    <r>
      <rPr>
        <sz val="18"/>
        <rFont val="宋体"/>
        <family val="3"/>
        <charset val="134"/>
      </rPr>
      <t>填入逻辑线接</t>
    </r>
    <r>
      <rPr>
        <sz val="18"/>
        <rFont val="Times New Roman"/>
        <family val="1"/>
      </rPr>
      <t>BAT+</t>
    </r>
    <r>
      <rPr>
        <sz val="18"/>
        <rFont val="宋体"/>
        <family val="3"/>
        <charset val="134"/>
      </rPr>
      <t>时报警线电压</t>
    </r>
    <r>
      <rPr>
        <sz val="18"/>
        <rFont val="Times New Roman"/>
        <family val="1"/>
      </rPr>
      <t>(V)</t>
    </r>
    <r>
      <rPr>
        <sz val="18"/>
        <rFont val="宋体"/>
        <family val="3"/>
        <charset val="134"/>
      </rPr>
      <t>；与GND压差≤</t>
    </r>
    <r>
      <rPr>
        <sz val="18"/>
        <rFont val="Times New Roman"/>
        <family val="1"/>
      </rPr>
      <t>0.25V</t>
    </r>
    <phoneticPr fontId="17" type="noConversion"/>
  </si>
  <si>
    <r>
      <rPr>
        <sz val="18"/>
        <rFont val="宋体"/>
        <family val="3"/>
        <charset val="134"/>
      </rPr>
      <t>℃</t>
    </r>
    <phoneticPr fontId="17" type="noConversion"/>
  </si>
  <si>
    <r>
      <rPr>
        <b/>
        <sz val="18"/>
        <rFont val="宋体"/>
        <family val="3"/>
        <charset val="134"/>
      </rPr>
      <t>样品编号</t>
    </r>
    <phoneticPr fontId="17" type="noConversion"/>
  </si>
  <si>
    <r>
      <t>TPS</t>
    </r>
    <r>
      <rPr>
        <b/>
        <sz val="18"/>
        <rFont val="宋体"/>
        <family val="3"/>
        <charset val="134"/>
      </rPr>
      <t>类型</t>
    </r>
    <phoneticPr fontId="17" type="noConversion"/>
  </si>
  <si>
    <r>
      <rPr>
        <b/>
        <sz val="18"/>
        <rFont val="宋体"/>
        <family val="3"/>
        <charset val="134"/>
      </rPr>
      <t>设计申请单版本</t>
    </r>
    <phoneticPr fontId="17" type="noConversion"/>
  </si>
  <si>
    <r>
      <rPr>
        <b/>
        <sz val="24"/>
        <rFont val="宋体"/>
        <family val="3"/>
        <charset val="134"/>
      </rPr>
      <t>项目名</t>
    </r>
  </si>
  <si>
    <r>
      <t>Interface</t>
    </r>
    <r>
      <rPr>
        <b/>
        <sz val="24"/>
        <rFont val="宋体"/>
        <family val="3"/>
        <charset val="134"/>
      </rPr>
      <t>版本</t>
    </r>
  </si>
  <si>
    <r>
      <rPr>
        <b/>
        <sz val="24"/>
        <rFont val="宋体"/>
        <family val="3"/>
        <charset val="134"/>
      </rPr>
      <t>测试时间</t>
    </r>
  </si>
  <si>
    <r>
      <t>GM</t>
    </r>
    <r>
      <rPr>
        <b/>
        <sz val="24"/>
        <rFont val="宋体"/>
        <family val="3"/>
        <charset val="134"/>
      </rPr>
      <t>零件号</t>
    </r>
  </si>
  <si>
    <r>
      <t>MLD</t>
    </r>
    <r>
      <rPr>
        <b/>
        <sz val="24"/>
        <rFont val="宋体"/>
        <family val="3"/>
        <charset val="134"/>
      </rPr>
      <t>零件号（</t>
    </r>
    <r>
      <rPr>
        <b/>
        <sz val="24"/>
        <rFont val="Times New Roman"/>
        <family val="1"/>
      </rPr>
      <t>S</t>
    </r>
    <r>
      <rPr>
        <b/>
        <sz val="24"/>
        <rFont val="宋体"/>
        <family val="3"/>
        <charset val="134"/>
      </rPr>
      <t>号）</t>
    </r>
  </si>
  <si>
    <r>
      <rPr>
        <b/>
        <sz val="24"/>
        <rFont val="宋体"/>
        <family val="3"/>
        <charset val="134"/>
      </rPr>
      <t>专用零件号（</t>
    </r>
    <r>
      <rPr>
        <b/>
        <sz val="24"/>
        <rFont val="Times New Roman"/>
        <family val="1"/>
      </rPr>
      <t>P</t>
    </r>
    <r>
      <rPr>
        <b/>
        <sz val="24"/>
        <rFont val="宋体"/>
        <family val="3"/>
        <charset val="134"/>
      </rPr>
      <t>号）</t>
    </r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</si>
  <si>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9V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</si>
  <si>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14V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</si>
  <si>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16V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</si>
  <si>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9V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</si>
  <si>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14V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</si>
  <si>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16V</t>
    </r>
    <r>
      <rPr>
        <b/>
        <sz val="24"/>
        <rFont val="宋体"/>
        <family val="3"/>
        <charset val="134"/>
      </rPr>
      <t>偏差</t>
    </r>
    <phoneticPr fontId="17" type="noConversion"/>
  </si>
  <si>
    <r>
      <t>9V</t>
    </r>
    <r>
      <rPr>
        <b/>
        <sz val="24"/>
        <rFont val="宋体"/>
        <family val="3"/>
        <charset val="134"/>
      </rPr>
      <t>电源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</si>
  <si>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9V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</si>
  <si>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14V</t>
    </r>
    <r>
      <rPr>
        <b/>
        <sz val="24"/>
        <rFont val="宋体"/>
        <family val="3"/>
        <charset val="134"/>
      </rPr>
      <t>偏差</t>
    </r>
    <phoneticPr fontId="17" type="noConversion"/>
  </si>
  <si>
    <r>
      <rPr>
        <b/>
        <sz val="24"/>
        <rFont val="宋体"/>
        <family val="3"/>
        <charset val="134"/>
      </rPr>
      <t>判别项</t>
    </r>
    <r>
      <rPr>
        <b/>
        <sz val="24"/>
        <rFont val="Times New Roman"/>
        <family val="1"/>
      </rPr>
      <t xml:space="preserve">
16V</t>
    </r>
    <r>
      <rPr>
        <b/>
        <sz val="24"/>
        <rFont val="宋体"/>
        <family val="3"/>
        <charset val="134"/>
      </rPr>
      <t>偏差</t>
    </r>
    <phoneticPr fontId="17" type="noConversion"/>
  </si>
  <si>
    <r>
      <t>9V</t>
    </r>
    <r>
      <rPr>
        <b/>
        <sz val="24"/>
        <rFont val="宋体"/>
        <family val="3"/>
        <charset val="134"/>
      </rPr>
      <t>电源</t>
    </r>
    <phoneticPr fontId="17" type="noConversion"/>
  </si>
  <si>
    <t>软件自测问题</t>
    <phoneticPr fontId="17" type="noConversion"/>
  </si>
  <si>
    <t>开始温度</t>
    <phoneticPr fontId="17" type="noConversion"/>
  </si>
  <si>
    <t>Ω</t>
    <phoneticPr fontId="17" type="noConversion"/>
  </si>
  <si>
    <r>
      <rPr>
        <sz val="18"/>
        <rFont val="宋体"/>
        <family val="3"/>
        <charset val="134"/>
      </rPr>
      <t>电阻</t>
    </r>
    <r>
      <rPr>
        <sz val="18"/>
        <rFont val="Times New Roman"/>
        <family val="1"/>
      </rPr>
      <t>/</t>
    </r>
    <r>
      <rPr>
        <sz val="18"/>
        <rFont val="宋体"/>
        <family val="3"/>
        <charset val="134"/>
      </rPr>
      <t>输出电流</t>
    </r>
    <phoneticPr fontId="17" type="noConversion"/>
  </si>
  <si>
    <r>
      <rPr>
        <sz val="18"/>
        <rFont val="宋体"/>
        <family val="3"/>
        <charset val="134"/>
      </rPr>
      <t>开始电阻</t>
    </r>
    <phoneticPr fontId="17" type="noConversion"/>
  </si>
  <si>
    <r>
      <rPr>
        <sz val="18"/>
        <rFont val="宋体"/>
        <family val="3"/>
        <charset val="134"/>
      </rPr>
      <t>偏差</t>
    </r>
    <r>
      <rPr>
        <sz val="18"/>
        <rFont val="Times New Roman"/>
        <family val="1"/>
      </rPr>
      <t>&lt;10%</t>
    </r>
    <phoneticPr fontId="17" type="noConversion"/>
  </si>
  <si>
    <t>结束电阻</t>
    <phoneticPr fontId="17" type="noConversion"/>
  </si>
  <si>
    <t>降功率斜率</t>
    <phoneticPr fontId="17" type="noConversion"/>
  </si>
  <si>
    <t>从</t>
    <phoneticPr fontId="17" type="noConversion"/>
  </si>
  <si>
    <t>到</t>
    <phoneticPr fontId="17" type="noConversion"/>
  </si>
  <si>
    <t>高温曲线</t>
    <phoneticPr fontId="17" type="noConversion"/>
  </si>
  <si>
    <t>BAT+和对应logic先上电，BIN通道再开路</t>
    <phoneticPr fontId="17" type="noConversion"/>
  </si>
  <si>
    <t>BIN通道先接GND，BAT+和对应logic再上电</t>
    <phoneticPr fontId="17" type="noConversion"/>
  </si>
  <si>
    <t>MLD1</t>
    <phoneticPr fontId="17" type="noConversion"/>
  </si>
  <si>
    <t>三. 占空比--3.1 占空比检测</t>
    <phoneticPr fontId="17" type="noConversion"/>
  </si>
  <si>
    <t>DRL2</t>
    <phoneticPr fontId="17" type="noConversion"/>
  </si>
  <si>
    <t>DRL1</t>
    <phoneticPr fontId="17" type="noConversion"/>
  </si>
  <si>
    <t>PL1</t>
    <phoneticPr fontId="17" type="noConversion"/>
  </si>
  <si>
    <t>PL2</t>
    <phoneticPr fontId="17" type="noConversion"/>
  </si>
  <si>
    <t>TURN1</t>
    <phoneticPr fontId="17" type="noConversion"/>
  </si>
  <si>
    <t>LB</t>
    <phoneticPr fontId="17" type="noConversion"/>
  </si>
  <si>
    <t>HB</t>
    <phoneticPr fontId="17" type="noConversion"/>
  </si>
  <si>
    <t>熄灭后报警电压</t>
    <phoneticPr fontId="17" type="noConversion"/>
  </si>
  <si>
    <t>正常电压</t>
    <phoneticPr fontId="17" type="noConversion"/>
  </si>
  <si>
    <t>工作</t>
  </si>
  <si>
    <t>BUCK/TPS故障类型</t>
  </si>
  <si>
    <t>Low</t>
  </si>
  <si>
    <t>OFF</t>
  </si>
  <si>
    <t>DC</t>
  </si>
  <si>
    <t>一. 逻辑--1.1 点灯逻辑表检测项（另附页）</t>
    <phoneticPr fontId="17" type="noConversion"/>
  </si>
  <si>
    <t>一. 逻辑--1.2 报警线逻辑检测</t>
    <phoneticPr fontId="17" type="noConversion"/>
  </si>
  <si>
    <t>DRL2</t>
    <phoneticPr fontId="17" type="noConversion"/>
  </si>
  <si>
    <t>DRL3</t>
    <phoneticPr fontId="17" type="noConversion"/>
  </si>
  <si>
    <t>DRL4</t>
    <phoneticPr fontId="17" type="noConversion"/>
  </si>
  <si>
    <t>PL1</t>
    <phoneticPr fontId="17" type="noConversion"/>
  </si>
  <si>
    <t>PL2</t>
    <phoneticPr fontId="17" type="noConversion"/>
  </si>
  <si>
    <t>PL3</t>
    <phoneticPr fontId="17" type="noConversion"/>
  </si>
  <si>
    <t>PL4</t>
    <phoneticPr fontId="17" type="noConversion"/>
  </si>
  <si>
    <t>TURN1</t>
    <phoneticPr fontId="17" type="noConversion"/>
  </si>
  <si>
    <t>TURN2</t>
    <phoneticPr fontId="17" type="noConversion"/>
  </si>
  <si>
    <t>TURN3</t>
    <phoneticPr fontId="17" type="noConversion"/>
  </si>
  <si>
    <t>TURN4</t>
    <phoneticPr fontId="17" type="noConversion"/>
  </si>
  <si>
    <t>DRL1</t>
    <phoneticPr fontId="17" type="noConversion"/>
  </si>
  <si>
    <t>2k</t>
    <phoneticPr fontId="17" type="noConversion"/>
  </si>
  <si>
    <t>HB</t>
    <phoneticPr fontId="17" type="noConversion"/>
  </si>
  <si>
    <t>PL1</t>
    <phoneticPr fontId="17" type="noConversion"/>
  </si>
  <si>
    <t>PL2</t>
    <phoneticPr fontId="17" type="noConversion"/>
  </si>
  <si>
    <t>PL3</t>
    <phoneticPr fontId="17" type="noConversion"/>
  </si>
  <si>
    <t>TURN3</t>
    <phoneticPr fontId="17" type="noConversion"/>
  </si>
  <si>
    <t>TURN4</t>
    <phoneticPr fontId="17" type="noConversion"/>
  </si>
  <si>
    <t>DRL2</t>
    <phoneticPr fontId="17" type="noConversion"/>
  </si>
  <si>
    <t>DRL3</t>
    <phoneticPr fontId="17" type="noConversion"/>
  </si>
  <si>
    <t>DRL4</t>
    <phoneticPr fontId="17" type="noConversion"/>
  </si>
  <si>
    <t>PL4</t>
    <phoneticPr fontId="17" type="noConversion"/>
  </si>
  <si>
    <t>TURN2</t>
    <phoneticPr fontId="17" type="noConversion"/>
  </si>
  <si>
    <t>SM</t>
    <phoneticPr fontId="17" type="noConversion"/>
  </si>
  <si>
    <t>ON</t>
    <phoneticPr fontId="17" type="noConversion"/>
  </si>
  <si>
    <t>DRL1-4</t>
    <phoneticPr fontId="17" type="noConversion"/>
  </si>
  <si>
    <t>PL1-4</t>
    <phoneticPr fontId="17" type="noConversion"/>
  </si>
  <si>
    <t>SM</t>
    <phoneticPr fontId="17" type="noConversion"/>
  </si>
  <si>
    <t>结束温度</t>
    <phoneticPr fontId="17" type="noConversion"/>
  </si>
  <si>
    <t>结束电流</t>
    <phoneticPr fontId="17" type="noConversion"/>
  </si>
  <si>
    <t>降功率过程</t>
    <phoneticPr fontId="17" type="noConversion"/>
  </si>
  <si>
    <t>观察灯光状态</t>
    <phoneticPr fontId="17" type="noConversion"/>
  </si>
  <si>
    <t>降低但不闪烁</t>
    <phoneticPr fontId="17" type="noConversion"/>
  </si>
  <si>
    <t>输出电流</t>
    <phoneticPr fontId="17" type="noConversion"/>
  </si>
  <si>
    <t>关断过程从</t>
    <phoneticPr fontId="17" type="noConversion"/>
  </si>
  <si>
    <t>关断电流</t>
    <phoneticPr fontId="17" type="noConversion"/>
  </si>
  <si>
    <t>改善方</t>
    <phoneticPr fontId="17" type="noConversion"/>
  </si>
  <si>
    <t>Low</t>
    <phoneticPr fontId="35" type="noConversion"/>
  </si>
  <si>
    <t>High</t>
    <phoneticPr fontId="35" type="noConversion"/>
  </si>
  <si>
    <r>
      <t xml:space="preserve">MLD1软件版本号:
</t>
    </r>
    <r>
      <rPr>
        <b/>
        <sz val="11"/>
        <rFont val="宋体"/>
        <family val="3"/>
        <charset val="134"/>
      </rPr>
      <t>□设计单■更新</t>
    </r>
    <phoneticPr fontId="17" type="noConversion"/>
  </si>
  <si>
    <t>V004</t>
    <phoneticPr fontId="17" type="noConversion"/>
  </si>
  <si>
    <t>是</t>
  </si>
  <si>
    <t>沈建</t>
    <phoneticPr fontId="17" type="noConversion"/>
  </si>
  <si>
    <t>DRL</t>
    <phoneticPr fontId="17" type="noConversion"/>
  </si>
  <si>
    <t>TURN</t>
    <phoneticPr fontId="17" type="noConversion"/>
  </si>
  <si>
    <t>0-50</t>
    <phoneticPr fontId="17" type="noConversion"/>
  </si>
  <si>
    <t>项目</t>
    <phoneticPr fontId="17" type="noConversion"/>
  </si>
  <si>
    <t>温度</t>
    <phoneticPr fontId="17" type="noConversion"/>
  </si>
  <si>
    <t>测试标准</t>
    <phoneticPr fontId="17" type="noConversion"/>
  </si>
  <si>
    <t>参数</t>
    <phoneticPr fontId="17" type="noConversion"/>
  </si>
  <si>
    <t>测试结果</t>
    <phoneticPr fontId="17" type="noConversion"/>
  </si>
  <si>
    <t>复位</t>
    <phoneticPr fontId="17" type="noConversion"/>
  </si>
  <si>
    <t>低温</t>
    <phoneticPr fontId="17" type="noConversion"/>
  </si>
  <si>
    <t>GMW3172 9.2.2 Power Supply Interruptions.</t>
    <phoneticPr fontId="17" type="noConversion"/>
  </si>
  <si>
    <t>50ms</t>
    <phoneticPr fontId="17" type="noConversion"/>
  </si>
  <si>
    <t>5s</t>
    <phoneticPr fontId="17" type="noConversion"/>
  </si>
  <si>
    <r>
      <t>50ms低温</t>
    </r>
    <r>
      <rPr>
        <b/>
        <sz val="18"/>
        <color rgb="FFFF0000"/>
        <rFont val="宋体"/>
        <family val="3"/>
        <charset val="134"/>
      </rPr>
      <t>输出电流波</t>
    </r>
    <r>
      <rPr>
        <b/>
        <sz val="18"/>
        <rFont val="宋体"/>
        <family val="3"/>
        <charset val="134"/>
      </rPr>
      <t>形</t>
    </r>
    <r>
      <rPr>
        <b/>
        <sz val="18"/>
        <color rgb="FFFF0000"/>
        <rFont val="宋体"/>
        <family val="3"/>
        <charset val="134"/>
      </rPr>
      <t>(连续测试5个周期)</t>
    </r>
    <phoneticPr fontId="17" type="noConversion"/>
  </si>
  <si>
    <r>
      <t>5s低温</t>
    </r>
    <r>
      <rPr>
        <b/>
        <sz val="18"/>
        <color rgb="FFFF0000"/>
        <rFont val="宋体"/>
        <family val="3"/>
        <charset val="134"/>
      </rPr>
      <t>输出电流</t>
    </r>
    <r>
      <rPr>
        <b/>
        <sz val="18"/>
        <rFont val="宋体"/>
        <family val="3"/>
        <charset val="134"/>
      </rPr>
      <t>波形</t>
    </r>
    <r>
      <rPr>
        <b/>
        <sz val="18"/>
        <color rgb="FFFF0000"/>
        <rFont val="宋体"/>
        <family val="3"/>
        <charset val="134"/>
      </rPr>
      <t>(连续测试5个周期)</t>
    </r>
    <phoneticPr fontId="17" type="noConversion"/>
  </si>
  <si>
    <t>5s</t>
    <phoneticPr fontId="17" type="noConversion"/>
  </si>
  <si>
    <r>
      <t>50ms低温</t>
    </r>
    <r>
      <rPr>
        <b/>
        <sz val="18"/>
        <color rgb="FFFF0000"/>
        <rFont val="宋体"/>
        <family val="3"/>
        <charset val="134"/>
      </rPr>
      <t>输出电流</t>
    </r>
    <r>
      <rPr>
        <b/>
        <sz val="18"/>
        <rFont val="宋体"/>
        <family val="3"/>
        <charset val="134"/>
      </rPr>
      <t>波形</t>
    </r>
    <phoneticPr fontId="17" type="noConversion"/>
  </si>
  <si>
    <r>
      <t>5s低温</t>
    </r>
    <r>
      <rPr>
        <b/>
        <sz val="18"/>
        <color rgb="FFFF0000"/>
        <rFont val="宋体"/>
        <family val="3"/>
        <charset val="134"/>
      </rPr>
      <t>输出电流</t>
    </r>
    <r>
      <rPr>
        <b/>
        <sz val="18"/>
        <rFont val="宋体"/>
        <family val="3"/>
        <charset val="134"/>
      </rPr>
      <t>波形</t>
    </r>
    <phoneticPr fontId="17" type="noConversion"/>
  </si>
  <si>
    <t>四. 时间--4.4 转向灯流水节拍检测</t>
    <phoneticPr fontId="17" type="noConversion"/>
  </si>
  <si>
    <t>功能逻辑上电</t>
    <phoneticPr fontId="17" type="noConversion"/>
  </si>
  <si>
    <r>
      <t>LED+</t>
    </r>
    <r>
      <rPr>
        <b/>
        <sz val="18"/>
        <rFont val="宋体"/>
        <family val="3"/>
        <charset val="134"/>
      </rPr>
      <t>开路</t>
    </r>
    <phoneticPr fontId="17" type="noConversion"/>
  </si>
  <si>
    <r>
      <t>LED-</t>
    </r>
    <r>
      <rPr>
        <b/>
        <sz val="18"/>
        <rFont val="宋体"/>
        <family val="3"/>
        <charset val="134"/>
      </rPr>
      <t>开路</t>
    </r>
    <phoneticPr fontId="17" type="noConversion"/>
  </si>
  <si>
    <r>
      <t>LED+,LED-</t>
    </r>
    <r>
      <rPr>
        <b/>
        <sz val="18"/>
        <rFont val="宋体"/>
        <family val="3"/>
        <charset val="134"/>
      </rPr>
      <t>同时开路</t>
    </r>
    <phoneticPr fontId="17" type="noConversion"/>
  </si>
  <si>
    <r>
      <t>LED+</t>
    </r>
    <r>
      <rPr>
        <b/>
        <sz val="18"/>
        <rFont val="宋体"/>
        <family val="3"/>
        <charset val="134"/>
      </rPr>
      <t>与</t>
    </r>
    <r>
      <rPr>
        <b/>
        <sz val="18"/>
        <rFont val="Times New Roman"/>
        <family val="1"/>
      </rPr>
      <t>LED-</t>
    </r>
    <r>
      <rPr>
        <b/>
        <sz val="18"/>
        <rFont val="宋体"/>
        <family val="3"/>
        <charset val="134"/>
      </rPr>
      <t>短路</t>
    </r>
    <phoneticPr fontId="17" type="noConversion"/>
  </si>
  <si>
    <t>TPS故障类型</t>
  </si>
  <si>
    <t>LED+开路</t>
  </si>
  <si>
    <t>LED-开路</t>
  </si>
  <si>
    <t>LED+,LED-同时开路</t>
  </si>
  <si>
    <t>LED+与LED-短路</t>
  </si>
  <si>
    <t>每个TPS中任一LED开路</t>
  </si>
  <si>
    <t>任一TPS短路</t>
  </si>
  <si>
    <t xml:space="preserve">故障后现象 </t>
    <phoneticPr fontId="17" type="noConversion"/>
  </si>
  <si>
    <t>故障恢复后是否需要自动恢复正常</t>
    <phoneticPr fontId="17" type="noConversion"/>
  </si>
  <si>
    <t>CANH开路</t>
    <phoneticPr fontId="17" type="noConversion"/>
  </si>
  <si>
    <t>CANL开路</t>
    <phoneticPr fontId="17" type="noConversion"/>
  </si>
  <si>
    <t>5V+CANH开路</t>
    <phoneticPr fontId="17" type="noConversion"/>
  </si>
  <si>
    <t>5V+CANL开路</t>
    <phoneticPr fontId="17" type="noConversion"/>
  </si>
  <si>
    <t>CANH+CANL开路</t>
    <phoneticPr fontId="17" type="noConversion"/>
  </si>
  <si>
    <t>七. 高低温--7.1 NTC功能检测项</t>
    <phoneticPr fontId="17" type="noConversion"/>
  </si>
  <si>
    <r>
      <rPr>
        <sz val="18"/>
        <rFont val="宋体"/>
        <family val="3"/>
        <charset val="134"/>
      </rPr>
      <t>开始电流</t>
    </r>
    <phoneticPr fontId="17" type="noConversion"/>
  </si>
  <si>
    <t>%/°</t>
    <phoneticPr fontId="17" type="noConversion"/>
  </si>
  <si>
    <t>计算值</t>
    <phoneticPr fontId="17" type="noConversion"/>
  </si>
  <si>
    <t>最终不熄灭</t>
  </si>
  <si>
    <r>
      <t xml:space="preserve">40-80
</t>
    </r>
    <r>
      <rPr>
        <sz val="18"/>
        <rFont val="宋体"/>
        <family val="3"/>
        <charset val="134"/>
      </rPr>
      <t>如果延迟小于</t>
    </r>
    <r>
      <rPr>
        <sz val="18"/>
        <rFont val="Times New Roman"/>
        <family val="1"/>
      </rPr>
      <t>40ms</t>
    </r>
    <r>
      <rPr>
        <sz val="18"/>
        <rFont val="宋体"/>
        <family val="3"/>
        <charset val="134"/>
      </rPr>
      <t>，但各功能之间延迟差异小于</t>
    </r>
    <r>
      <rPr>
        <sz val="18"/>
        <rFont val="Times New Roman"/>
        <family val="1"/>
      </rPr>
      <t>30ms</t>
    </r>
    <r>
      <rPr>
        <sz val="18"/>
        <rFont val="宋体"/>
        <family val="3"/>
        <charset val="134"/>
      </rPr>
      <t>，判断为合格</t>
    </r>
    <phoneticPr fontId="17" type="noConversion"/>
  </si>
  <si>
    <t>请确认版本是否一致
□是 □否</t>
    <phoneticPr fontId="17" type="noConversion"/>
  </si>
  <si>
    <t>测试工程师</t>
    <phoneticPr fontId="17" type="noConversion"/>
  </si>
  <si>
    <t>软件刷写人员签字</t>
    <phoneticPr fontId="17" type="noConversion"/>
  </si>
  <si>
    <t>请确认版本和读取是否一致
□是 □否</t>
    <phoneticPr fontId="17" type="noConversion"/>
  </si>
  <si>
    <t>四. 时间--4.1 启动延迟检测（软件应用程序如果不升级无需重复测试）</t>
    <phoneticPr fontId="17" type="noConversion"/>
  </si>
  <si>
    <t>冷启动（断开BAT后测试或者BAT不断开，所有Logic断开5min后测试）</t>
    <phoneticPr fontId="17" type="noConversion"/>
  </si>
  <si>
    <t>四. 时间--4.2 报警线延迟检测（软件应用程序如果不升级无需重复测试）</t>
    <phoneticPr fontId="17" type="noConversion"/>
  </si>
  <si>
    <t>五. 抗扰能力检测项--5.1 启停复位（软件应用程序如果不升级无需重复测试）</t>
    <phoneticPr fontId="17" type="noConversion"/>
  </si>
  <si>
    <t>热启动（BAT不断开，所有Logic断开2min内测试）</t>
    <phoneticPr fontId="17" type="noConversion"/>
  </si>
  <si>
    <t>四. 时间--4.3 PL恢复为DRL功能延迟(MLD1的TURN与PL功能互斥,本项目不适用)</t>
    <phoneticPr fontId="17" type="noConversion"/>
  </si>
  <si>
    <t>对应订单号</t>
    <phoneticPr fontId="17" type="noConversion"/>
  </si>
  <si>
    <t>时间</t>
    <phoneticPr fontId="17" type="noConversion"/>
  </si>
  <si>
    <t>时间</t>
    <phoneticPr fontId="17" type="noConversion"/>
  </si>
  <si>
    <t>知晓</t>
    <phoneticPr fontId="17" type="noConversion"/>
  </si>
  <si>
    <t>批准</t>
    <phoneticPr fontId="17" type="noConversion"/>
  </si>
  <si>
    <r>
      <t xml:space="preserve">
</t>
    </r>
    <r>
      <rPr>
        <b/>
        <sz val="18"/>
        <rFont val="宋体"/>
        <family val="3"/>
        <charset val="134"/>
        <scheme val="minor"/>
      </rPr>
      <t>□PASS □FAIL （系统工程师勾选）</t>
    </r>
    <phoneticPr fontId="17" type="noConversion"/>
  </si>
  <si>
    <t>六. 故障管理--6.5 TPS92662A 节点丢失检测</t>
    <phoneticPr fontId="17" type="noConversion"/>
  </si>
  <si>
    <t>工作情况</t>
    <phoneticPr fontId="17" type="noConversion"/>
  </si>
  <si>
    <t>NA</t>
    <phoneticPr fontId="17" type="noConversion"/>
  </si>
  <si>
    <t>判定结果</t>
    <phoneticPr fontId="17" type="noConversion"/>
  </si>
  <si>
    <t>LED可承受最大电流</t>
    <phoneticPr fontId="17" type="noConversion"/>
  </si>
  <si>
    <t>测试问题点（系统测试）</t>
    <phoneticPr fontId="17" type="noConversion"/>
  </si>
  <si>
    <t>测试问题点（软件自检）</t>
    <phoneticPr fontId="17" type="noConversion"/>
  </si>
  <si>
    <t>测试问题点（上一版本系统测试遗留问题）</t>
    <phoneticPr fontId="17" type="noConversion"/>
  </si>
  <si>
    <r>
      <rPr>
        <b/>
        <sz val="28"/>
        <rFont val="宋体"/>
        <family val="3"/>
        <charset val="134"/>
      </rPr>
      <t>动画需要测试动画线延迟</t>
    </r>
    <r>
      <rPr>
        <b/>
        <sz val="28"/>
        <rFont val="Times New Roman"/>
        <family val="1"/>
      </rPr>
      <t>100ms</t>
    </r>
    <r>
      <rPr>
        <b/>
        <sz val="28"/>
        <rFont val="宋体"/>
        <family val="3"/>
        <charset val="134"/>
      </rPr>
      <t>下电，下点前点亮</t>
    </r>
    <r>
      <rPr>
        <b/>
        <sz val="28"/>
        <rFont val="Times New Roman"/>
        <family val="1"/>
      </rPr>
      <t>PL</t>
    </r>
    <r>
      <rPr>
        <b/>
        <sz val="28"/>
        <rFont val="宋体"/>
        <family val="3"/>
        <charset val="134"/>
      </rPr>
      <t>，</t>
    </r>
    <r>
      <rPr>
        <b/>
        <sz val="28"/>
        <rFont val="Times New Roman"/>
        <family val="1"/>
      </rPr>
      <t>PL</t>
    </r>
    <r>
      <rPr>
        <b/>
        <sz val="28"/>
        <rFont val="宋体"/>
        <family val="3"/>
        <charset val="134"/>
      </rPr>
      <t>要求不能闪烁</t>
    </r>
    <phoneticPr fontId="17" type="noConversion"/>
  </si>
  <si>
    <t>TURN</t>
    <phoneticPr fontId="17" type="noConversion"/>
  </si>
  <si>
    <t>档位1</t>
    <phoneticPr fontId="17" type="noConversion"/>
  </si>
  <si>
    <t>档位2</t>
    <phoneticPr fontId="17" type="noConversion"/>
  </si>
  <si>
    <t>档位3</t>
    <phoneticPr fontId="17" type="noConversion"/>
  </si>
  <si>
    <r>
      <rPr>
        <sz val="18"/>
        <rFont val="宋体"/>
        <family val="3"/>
        <charset val="134"/>
      </rPr>
      <t>小于</t>
    </r>
    <r>
      <rPr>
        <sz val="18"/>
        <rFont val="Times New Roman"/>
        <family val="1"/>
      </rPr>
      <t>30ms</t>
    </r>
    <phoneticPr fontId="17" type="noConversion"/>
  </si>
  <si>
    <t>ms</t>
    <phoneticPr fontId="17" type="noConversion"/>
  </si>
  <si>
    <t>各个档位在同一个输入电压情况下的延迟最大差</t>
    <phoneticPr fontId="17" type="noConversion"/>
  </si>
  <si>
    <t>所有功能的低温-40是否LED会熄灭？</t>
    <phoneticPr fontId="17" type="noConversion"/>
  </si>
  <si>
    <t>MINI模块需要增加分BIN档位起始点和结束点的测试</t>
    <phoneticPr fontId="17" type="noConversion"/>
  </si>
  <si>
    <t>二. 电流--2.1 输出情况检测</t>
    <phoneticPr fontId="17" type="noConversion"/>
  </si>
  <si>
    <t>stop</t>
    <phoneticPr fontId="17" type="noConversion"/>
  </si>
  <si>
    <t>低温熄灭验证</t>
    <phoneticPr fontId="17" type="noConversion"/>
  </si>
  <si>
    <t>LB</t>
    <phoneticPr fontId="17" type="noConversion"/>
  </si>
  <si>
    <t>HB</t>
    <phoneticPr fontId="17" type="noConversion"/>
  </si>
  <si>
    <t>DRL</t>
    <phoneticPr fontId="17" type="noConversion"/>
  </si>
  <si>
    <t>PL</t>
    <phoneticPr fontId="17" type="noConversion"/>
  </si>
  <si>
    <t>TURN</t>
    <phoneticPr fontId="17" type="noConversion"/>
  </si>
  <si>
    <t>恒压通道输出峰值电压</t>
    <phoneticPr fontId="17" type="noConversion"/>
  </si>
  <si>
    <t>功能</t>
    <phoneticPr fontId="17" type="noConversion"/>
  </si>
  <si>
    <t>9V</t>
    <phoneticPr fontId="17" type="noConversion"/>
  </si>
  <si>
    <t>14V</t>
    <phoneticPr fontId="17" type="noConversion"/>
  </si>
  <si>
    <t>冷启动</t>
    <phoneticPr fontId="17" type="noConversion"/>
  </si>
  <si>
    <t>热启动</t>
    <phoneticPr fontId="17" type="noConversion"/>
  </si>
  <si>
    <t>tail</t>
    <phoneticPr fontId="17" type="noConversion"/>
  </si>
  <si>
    <t>turn</t>
    <phoneticPr fontId="17" type="noConversion"/>
  </si>
  <si>
    <t>stop</t>
    <phoneticPr fontId="17" type="noConversion"/>
  </si>
  <si>
    <t>功能</t>
    <phoneticPr fontId="17" type="noConversion"/>
  </si>
  <si>
    <t>9V</t>
    <phoneticPr fontId="17" type="noConversion"/>
  </si>
  <si>
    <t>16V</t>
    <phoneticPr fontId="17" type="noConversion"/>
  </si>
  <si>
    <t>tail</t>
    <phoneticPr fontId="17" type="noConversion"/>
  </si>
  <si>
    <t>5.39V</t>
    <phoneticPr fontId="17" type="noConversion"/>
  </si>
  <si>
    <t>5.26V</t>
    <phoneticPr fontId="17" type="noConversion"/>
  </si>
  <si>
    <t>5.29V</t>
    <phoneticPr fontId="17" type="noConversion"/>
  </si>
  <si>
    <t>5.31V</t>
    <phoneticPr fontId="17" type="noConversion"/>
  </si>
  <si>
    <t>5.32V</t>
    <phoneticPr fontId="17" type="noConversion"/>
  </si>
  <si>
    <t>恒压通道输出稳定电压(5V负载开路情况下)</t>
    <phoneticPr fontId="17" type="noConversion"/>
  </si>
  <si>
    <t>恒压通道输出稳定电压(带载情况下)-稳定电压?V</t>
    <phoneticPr fontId="17" type="noConversion"/>
  </si>
  <si>
    <t>恒压通道输出功率必须小于28W</t>
    <phoneticPr fontId="17" type="noConversion"/>
  </si>
  <si>
    <t>恒压通道测试</t>
    <phoneticPr fontId="17" type="noConversion"/>
  </si>
  <si>
    <t>功能</t>
    <phoneticPr fontId="17" type="noConversion"/>
  </si>
  <si>
    <t>测试项</t>
    <phoneticPr fontId="17" type="noConversion"/>
  </si>
  <si>
    <t>TPS929120地址</t>
    <phoneticPr fontId="17" type="noConversion"/>
  </si>
  <si>
    <t>BD18331地址</t>
    <phoneticPr fontId="17" type="noConversion"/>
  </si>
  <si>
    <t>标准值</t>
    <phoneticPr fontId="17" type="noConversion"/>
  </si>
  <si>
    <t>单位</t>
    <phoneticPr fontId="17" type="noConversion"/>
  </si>
  <si>
    <t>判别偏差</t>
    <phoneticPr fontId="17" type="noConversion"/>
  </si>
  <si>
    <t>实测值</t>
    <phoneticPr fontId="17" type="noConversion"/>
  </si>
  <si>
    <t>测试结果</t>
    <phoneticPr fontId="17" type="noConversion"/>
  </si>
  <si>
    <t>9V</t>
    <phoneticPr fontId="17" type="noConversion"/>
  </si>
  <si>
    <t xml:space="preserve">14V </t>
    <phoneticPr fontId="17" type="noConversion"/>
  </si>
  <si>
    <t>16V</t>
    <phoneticPr fontId="17" type="noConversion"/>
  </si>
  <si>
    <t>14V</t>
    <phoneticPr fontId="17" type="noConversion"/>
  </si>
  <si>
    <t>14V</t>
    <phoneticPr fontId="17" type="noConversion"/>
  </si>
  <si>
    <t>通道启动峰值电压（热启动）</t>
    <phoneticPr fontId="17" type="noConversion"/>
  </si>
  <si>
    <t>V</t>
    <phoneticPr fontId="17" type="noConversion"/>
  </si>
  <si>
    <t>通道稳定输出电压</t>
    <phoneticPr fontId="17" type="noConversion"/>
  </si>
  <si>
    <t>通道稳定输出通道总电流</t>
    <phoneticPr fontId="17" type="noConversion"/>
  </si>
  <si>
    <t>A</t>
    <phoneticPr fontId="17" type="noConversion"/>
  </si>
  <si>
    <t>通道稳定输出通道总功率</t>
    <phoneticPr fontId="17" type="noConversion"/>
  </si>
  <si>
    <t>W</t>
    <phoneticPr fontId="17" type="noConversion"/>
  </si>
  <si>
    <t>5V LDO通道测试</t>
    <phoneticPr fontId="17" type="noConversion"/>
  </si>
  <si>
    <t>通道稳定输出延迟</t>
    <phoneticPr fontId="17" type="noConversion"/>
  </si>
  <si>
    <t>ms</t>
    <phoneticPr fontId="17" type="noConversion"/>
  </si>
  <si>
    <t>通道启动峰值电流（热启动）</t>
    <phoneticPr fontId="17" type="noConversion"/>
  </si>
  <si>
    <t>A</t>
    <phoneticPr fontId="17" type="noConversion"/>
  </si>
  <si>
    <t>PL</t>
    <phoneticPr fontId="17" type="noConversion"/>
  </si>
  <si>
    <t>非动画模式下故障消除后优先考虑自恢复，如无法做到自恢复，则下次逻辑重新上电后再恢复</t>
    <phoneticPr fontId="17" type="noConversion"/>
  </si>
  <si>
    <t>六. 故障管理--6.3 输出开短路保护检测</t>
    <phoneticPr fontId="17" type="noConversion"/>
  </si>
  <si>
    <t>六. 故障管理--6.4 5V和CAN线开路保护检测</t>
    <phoneticPr fontId="17" type="noConversion"/>
  </si>
  <si>
    <r>
      <rPr>
        <b/>
        <sz val="18"/>
        <rFont val="宋体"/>
        <family val="3"/>
        <charset val="134"/>
      </rPr>
      <t>单颗</t>
    </r>
    <r>
      <rPr>
        <b/>
        <sz val="18"/>
        <rFont val="Times New Roman"/>
        <family val="1"/>
      </rPr>
      <t>LED</t>
    </r>
    <r>
      <rPr>
        <b/>
        <sz val="18"/>
        <rFont val="宋体"/>
        <family val="3"/>
        <charset val="134"/>
      </rPr>
      <t>开路</t>
    </r>
    <phoneticPr fontId="17" type="noConversion"/>
  </si>
  <si>
    <t>单颗LED开路</t>
    <phoneticPr fontId="17" type="noConversion"/>
  </si>
  <si>
    <t>各个通道输出电压？？？需要是设计申请单上最大输出电压</t>
    <phoneticPr fontId="17" type="noConversion"/>
  </si>
  <si>
    <t>3172实验开始时间</t>
    <phoneticPr fontId="17" type="noConversion"/>
  </si>
  <si>
    <t>通道关闭时峰值电压</t>
    <phoneticPr fontId="17" type="noConversion"/>
  </si>
  <si>
    <t>休眠电流</t>
    <phoneticPr fontId="17" type="noConversion"/>
  </si>
  <si>
    <t>uA</t>
    <phoneticPr fontId="17" type="noConversion"/>
  </si>
  <si>
    <t>所有功能高低温点灯是否正常（仅模块放入温箱内）</t>
    <phoneticPr fontId="17" type="noConversion"/>
  </si>
  <si>
    <t>高低温点灯验证</t>
    <phoneticPr fontId="17" type="noConversion"/>
  </si>
  <si>
    <t>功能是否正常</t>
    <phoneticPr fontId="17" type="noConversion"/>
  </si>
  <si>
    <t>运行温度</t>
    <phoneticPr fontId="17" type="noConversion"/>
  </si>
  <si>
    <t>是</t>
    <phoneticPr fontId="17" type="noConversion"/>
  </si>
  <si>
    <t>常温</t>
    <phoneticPr fontId="17" type="noConversion"/>
  </si>
  <si>
    <t>低温（-40°C）</t>
    <phoneticPr fontId="17" type="noConversion"/>
  </si>
  <si>
    <t>高温（120°C）</t>
    <phoneticPr fontId="17" type="noConversion"/>
  </si>
  <si>
    <t>BAT+和对应logic先上电，BIN通道再对GND短路</t>
    <phoneticPr fontId="17" type="noConversion"/>
  </si>
  <si>
    <t>BIN通道先开路，BAT+和对应logic再上电</t>
    <phoneticPr fontId="17" type="noConversion"/>
  </si>
  <si>
    <t>判定结果</t>
    <phoneticPr fontId="17" type="noConversion"/>
  </si>
  <si>
    <t>DRL3</t>
    <phoneticPr fontId="17" type="noConversion"/>
  </si>
  <si>
    <t>DRL4</t>
    <phoneticPr fontId="17" type="noConversion"/>
  </si>
  <si>
    <t>PL3</t>
    <phoneticPr fontId="17" type="noConversion"/>
  </si>
  <si>
    <t>PL4</t>
    <phoneticPr fontId="17" type="noConversion"/>
  </si>
  <si>
    <t>TURN2</t>
    <phoneticPr fontId="17" type="noConversion"/>
  </si>
  <si>
    <t>TURN3</t>
    <phoneticPr fontId="17" type="noConversion"/>
  </si>
  <si>
    <t>TURN4</t>
    <phoneticPr fontId="17" type="noConversion"/>
  </si>
  <si>
    <t>SM</t>
    <phoneticPr fontId="17" type="noConversion"/>
  </si>
  <si>
    <t>BIN先对GND短路，BAT+和对应logic再上电</t>
    <phoneticPr fontId="17" type="noConversion"/>
  </si>
  <si>
    <t>对应logic先上电，NTC通道再开路</t>
    <phoneticPr fontId="17" type="noConversion"/>
  </si>
  <si>
    <t>判定结果</t>
    <phoneticPr fontId="17" type="noConversion"/>
  </si>
  <si>
    <t>HB</t>
    <phoneticPr fontId="17" type="noConversion"/>
  </si>
  <si>
    <t>DRL1</t>
    <phoneticPr fontId="17" type="noConversion"/>
  </si>
  <si>
    <t>DRL2</t>
    <phoneticPr fontId="17" type="noConversion"/>
  </si>
  <si>
    <t>DRL3</t>
    <phoneticPr fontId="17" type="noConversion"/>
  </si>
  <si>
    <t>DRL4</t>
    <phoneticPr fontId="17" type="noConversion"/>
  </si>
  <si>
    <t>PL1</t>
    <phoneticPr fontId="17" type="noConversion"/>
  </si>
  <si>
    <t>PL2</t>
    <phoneticPr fontId="17" type="noConversion"/>
  </si>
  <si>
    <t>PL3</t>
    <phoneticPr fontId="17" type="noConversion"/>
  </si>
  <si>
    <t>PL4</t>
    <phoneticPr fontId="17" type="noConversion"/>
  </si>
  <si>
    <t>TURN1</t>
    <phoneticPr fontId="17" type="noConversion"/>
  </si>
  <si>
    <t>TURN2</t>
    <phoneticPr fontId="17" type="noConversion"/>
  </si>
  <si>
    <t>TURN3</t>
    <phoneticPr fontId="17" type="noConversion"/>
  </si>
  <si>
    <t>TURN4</t>
    <phoneticPr fontId="17" type="noConversion"/>
  </si>
  <si>
    <t>SM</t>
    <phoneticPr fontId="17" type="noConversion"/>
  </si>
  <si>
    <t>NTC先对GND短路，对应logic再上电</t>
    <phoneticPr fontId="17" type="noConversion"/>
  </si>
  <si>
    <t>LB</t>
    <phoneticPr fontId="17" type="noConversion"/>
  </si>
  <si>
    <t>电子部MLD功能检查表
项目是否需要走设变流程
是□  否□
第一开发阶段□  第二开发阶段□  第三开发阶段□
系统全功能测试（测试次数：       ）□    系统部分测试（测试次数：     ）□</t>
    <phoneticPr fontId="17" type="noConversion"/>
  </si>
  <si>
    <t xml:space="preserve">一. 逻辑--1.3 分BIN逻辑范围检测(仅适用TPS类型)
A：分Bin电阻值在相邻两档位之间时，关闭输出
B：分Bin电阻在相邻两档位之间时，取Bin取值范围较大的档位
C：分Bin电阻在相邻两档位之间时，取Bin取值范围较小的档位
</t>
    <phoneticPr fontId="17" type="noConversion"/>
  </si>
  <si>
    <r>
      <rPr>
        <sz val="24"/>
        <rFont val="宋体"/>
        <family val="3"/>
        <charset val="134"/>
      </rPr>
      <t>此版本第一次测试
□已关闭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□仍存在</t>
    </r>
    <phoneticPr fontId="17" type="noConversion"/>
  </si>
  <si>
    <r>
      <rPr>
        <sz val="24"/>
        <rFont val="宋体"/>
        <family val="3"/>
        <charset val="134"/>
      </rPr>
      <t>软件未自测
□硬件自测问题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□软件自测问题□软件带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□硬件带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phoneticPr fontId="17" type="noConversion"/>
  </si>
  <si>
    <r>
      <t xml:space="preserve">E2LB-2 BASE </t>
    </r>
    <r>
      <rPr>
        <b/>
        <sz val="24"/>
        <rFont val="宋体"/>
        <family val="3"/>
        <charset val="134"/>
      </rPr>
      <t>前灯</t>
    </r>
    <phoneticPr fontId="17" type="noConversion"/>
  </si>
  <si>
    <t>2022/7/29
Rev 010</t>
    <phoneticPr fontId="17" type="noConversion"/>
  </si>
  <si>
    <t>S00019899</t>
    <phoneticPr fontId="17" type="noConversion"/>
  </si>
  <si>
    <t>P00152353</t>
    <phoneticPr fontId="17" type="noConversion"/>
  </si>
  <si>
    <t>MLD1:Mini</t>
    <phoneticPr fontId="17" type="noConversion"/>
  </si>
  <si>
    <t>MLD1:TPS92662</t>
    <phoneticPr fontId="17" type="noConversion"/>
  </si>
  <si>
    <r>
      <t xml:space="preserve">LB
BUCK
</t>
    </r>
    <r>
      <rPr>
        <b/>
        <sz val="18"/>
        <color rgb="FFFF0000"/>
        <rFont val="宋体"/>
        <family val="3"/>
        <charset val="134"/>
      </rPr>
      <t>（</t>
    </r>
    <r>
      <rPr>
        <b/>
        <sz val="18"/>
        <color rgb="FFFF0000"/>
        <rFont val="Times New Roman"/>
        <family val="1"/>
      </rPr>
      <t>B</t>
    </r>
    <r>
      <rPr>
        <b/>
        <sz val="18"/>
        <color rgb="FFFF0000"/>
        <rFont val="宋体"/>
        <family val="3"/>
        <charset val="134"/>
      </rPr>
      <t>）</t>
    </r>
    <phoneticPr fontId="17" type="noConversion"/>
  </si>
  <si>
    <r>
      <t xml:space="preserve">HB
BUCK
</t>
    </r>
    <r>
      <rPr>
        <b/>
        <sz val="18"/>
        <color rgb="FFFF0000"/>
        <rFont val="宋体"/>
        <family val="3"/>
        <charset val="134"/>
      </rPr>
      <t>（</t>
    </r>
    <r>
      <rPr>
        <b/>
        <sz val="18"/>
        <color rgb="FFFF0000"/>
        <rFont val="Times New Roman"/>
        <family val="1"/>
      </rPr>
      <t>B</t>
    </r>
    <r>
      <rPr>
        <b/>
        <sz val="18"/>
        <color rgb="FFFF0000"/>
        <rFont val="宋体"/>
        <family val="3"/>
        <charset val="134"/>
      </rPr>
      <t>）</t>
    </r>
    <phoneticPr fontId="17" type="noConversion"/>
  </si>
  <si>
    <r>
      <t xml:space="preserve">DRL
BUCK
</t>
    </r>
    <r>
      <rPr>
        <b/>
        <sz val="18"/>
        <color rgb="FFFF0000"/>
        <rFont val="宋体"/>
        <family val="3"/>
        <charset val="134"/>
      </rPr>
      <t>（</t>
    </r>
    <r>
      <rPr>
        <b/>
        <sz val="18"/>
        <color rgb="FFFF0000"/>
        <rFont val="Times New Roman"/>
        <family val="1"/>
      </rPr>
      <t>B</t>
    </r>
    <r>
      <rPr>
        <b/>
        <sz val="18"/>
        <color rgb="FFFF0000"/>
        <rFont val="宋体"/>
        <family val="3"/>
        <charset val="134"/>
      </rPr>
      <t>）</t>
    </r>
    <phoneticPr fontId="17" type="noConversion"/>
  </si>
  <si>
    <r>
      <t xml:space="preserve">PL
BUCK
</t>
    </r>
    <r>
      <rPr>
        <b/>
        <sz val="18"/>
        <color rgb="FFFF0000"/>
        <rFont val="宋体"/>
        <family val="3"/>
        <charset val="134"/>
      </rPr>
      <t>（</t>
    </r>
    <r>
      <rPr>
        <b/>
        <sz val="18"/>
        <color rgb="FFFF0000"/>
        <rFont val="Times New Roman"/>
        <family val="1"/>
      </rPr>
      <t>B</t>
    </r>
    <r>
      <rPr>
        <b/>
        <sz val="18"/>
        <color rgb="FFFF0000"/>
        <rFont val="宋体"/>
        <family val="3"/>
        <charset val="134"/>
      </rPr>
      <t>）</t>
    </r>
    <phoneticPr fontId="17" type="noConversion"/>
  </si>
  <si>
    <t>1.6K</t>
    <phoneticPr fontId="17" type="noConversion"/>
  </si>
  <si>
    <t>1.2K</t>
    <phoneticPr fontId="17" type="noConversion"/>
  </si>
  <si>
    <t>910欧</t>
    <phoneticPr fontId="17" type="noConversion"/>
  </si>
  <si>
    <t>540欧</t>
    <phoneticPr fontId="17" type="noConversion"/>
  </si>
  <si>
    <t>LB
buck</t>
    <phoneticPr fontId="17" type="noConversion"/>
  </si>
  <si>
    <t>HB
buck</t>
    <phoneticPr fontId="17" type="noConversion"/>
  </si>
  <si>
    <t>DRL
buck</t>
    <phoneticPr fontId="17" type="noConversion"/>
  </si>
  <si>
    <t>PL
buck</t>
    <phoneticPr fontId="17" type="noConversion"/>
  </si>
  <si>
    <t>1.6K</t>
    <phoneticPr fontId="17" type="noConversion"/>
  </si>
  <si>
    <t>1.2K</t>
    <phoneticPr fontId="17" type="noConversion"/>
  </si>
  <si>
    <t>TURN
buck</t>
    <phoneticPr fontId="17" type="noConversion"/>
  </si>
  <si>
    <t>REF电阻值
12.16K</t>
    <phoneticPr fontId="17" type="noConversion"/>
  </si>
  <si>
    <t>REF电阻值
13.45K</t>
    <phoneticPr fontId="17" type="noConversion"/>
  </si>
  <si>
    <t>REF电阻值
14.7K</t>
    <phoneticPr fontId="17" type="noConversion"/>
  </si>
  <si>
    <t>2K</t>
    <phoneticPr fontId="17" type="noConversion"/>
  </si>
  <si>
    <t>PL
BUCK</t>
    <phoneticPr fontId="17" type="noConversion"/>
  </si>
  <si>
    <t>1.6K</t>
    <phoneticPr fontId="17" type="noConversion"/>
  </si>
  <si>
    <t>1.2K</t>
    <phoneticPr fontId="17" type="noConversion"/>
  </si>
  <si>
    <t>档位4</t>
  </si>
  <si>
    <t>档位5</t>
  </si>
  <si>
    <t>HB</t>
    <phoneticPr fontId="17" type="noConversion"/>
  </si>
  <si>
    <t>DRL</t>
    <phoneticPr fontId="17" type="noConversion"/>
  </si>
  <si>
    <t>PL</t>
    <phoneticPr fontId="17" type="noConversion"/>
  </si>
  <si>
    <t>REF电阻值
12.16K</t>
    <phoneticPr fontId="17" type="noConversion"/>
  </si>
  <si>
    <r>
      <t xml:space="preserve">六. 故障管理--6.1 分BIN开短路
</t>
    </r>
    <r>
      <rPr>
        <b/>
        <sz val="24"/>
        <color rgb="FFFF0000"/>
        <rFont val="宋体"/>
        <family val="3"/>
        <charset val="134"/>
      </rPr>
      <t>B：上电前发生故障，上电后对应功能光源熄灭；上电后发生故障，上电后对应功能光源保持点亮，直到下次重新上电后对应功能光源熄灭</t>
    </r>
    <phoneticPr fontId="17" type="noConversion"/>
  </si>
  <si>
    <t>LB熄灭&amp;LSSS1&amp;LSSS2 ON(FAN ON)需满足B状态</t>
  </si>
  <si>
    <t>LB熄灭&amp;LSSS1&amp;LSSS2 ON(FAN ON)需满足B状态</t>
    <phoneticPr fontId="17" type="noConversion"/>
  </si>
  <si>
    <t>HB</t>
    <phoneticPr fontId="17" type="noConversion"/>
  </si>
  <si>
    <t>LB&amp;HB熄灭&amp;LSSS1 OFF&amp;LSSS2 ON(FAN ON)&amp;需满足B状态</t>
  </si>
  <si>
    <t>DRL</t>
    <phoneticPr fontId="17" type="noConversion"/>
  </si>
  <si>
    <t>PL</t>
    <phoneticPr fontId="17" type="noConversion"/>
  </si>
  <si>
    <t>DRL熄灭&amp;需满足B状态</t>
  </si>
  <si>
    <t>PL熄灭&amp;需满足B状态</t>
  </si>
  <si>
    <t>PL熄灭&amp;需满足B状态</t>
    <phoneticPr fontId="17" type="noConversion"/>
  </si>
  <si>
    <r>
      <t xml:space="preserve">六. 故障管理--6.2 NTC开短路
</t>
    </r>
    <r>
      <rPr>
        <b/>
        <sz val="24"/>
        <color rgb="FFFF0000"/>
        <rFont val="宋体"/>
        <family val="3"/>
        <charset val="134"/>
      </rPr>
      <t>C：不论上电前还是上电后，发生开路或短路故障后，对应通道关断输出，非动画模式下故障消除后需要自恢复</t>
    </r>
    <phoneticPr fontId="17" type="noConversion"/>
  </si>
  <si>
    <t>LB熄灭&amp;LSSS1&amp;LSSS2 ON(FAN ON)需满足C状态</t>
  </si>
  <si>
    <t>LB&amp;HB熄灭&amp;LSSS1 OFF&amp;LSSS2 ON(FAN ON)&amp;需满足C状态</t>
  </si>
  <si>
    <t>LB熄灭</t>
    <phoneticPr fontId="17" type="noConversion"/>
  </si>
  <si>
    <t>HB熄灭</t>
    <phoneticPr fontId="17" type="noConversion"/>
  </si>
  <si>
    <t>TURN</t>
    <phoneticPr fontId="17" type="noConversion"/>
  </si>
  <si>
    <t>TURN</t>
    <phoneticPr fontId="17" type="noConversion"/>
  </si>
  <si>
    <t>TURN+Mini1 Logic 3 105Hz 45%-100%有效</t>
    <phoneticPr fontId="17" type="noConversion"/>
  </si>
  <si>
    <t>TURN+Mini1 Logic 3 105Hz 25%-35%有效</t>
    <phoneticPr fontId="17" type="noConversion"/>
  </si>
  <si>
    <t>Turn</t>
    <phoneticPr fontId="17" type="noConversion"/>
  </si>
  <si>
    <t>Turn熄灭</t>
  </si>
  <si>
    <t>Turn+Mini1 Logic 3 105Hz 45%-100%有效</t>
    <phoneticPr fontId="17" type="noConversion"/>
  </si>
  <si>
    <t>Turn+Mini1 Logic 3 105Hz 25%-35%有效</t>
    <phoneticPr fontId="17" type="noConversion"/>
  </si>
  <si>
    <t>TURN
上电前开路TURN对应的Tx</t>
    <phoneticPr fontId="17" type="noConversion"/>
  </si>
  <si>
    <t>TURN
上电前开路TURN对应的Rx</t>
    <phoneticPr fontId="17" type="noConversion"/>
  </si>
  <si>
    <t>TURN
上电后开路TURN对应的Tx</t>
    <phoneticPr fontId="17" type="noConversion"/>
  </si>
  <si>
    <t>TURN
上电后开路TURN对应的Rx</t>
    <phoneticPr fontId="17" type="noConversion"/>
  </si>
  <si>
    <t>TURN全部熄灭
发生故障后对应功能熄灭，非动画模式下故障消除后优先考虑自恢复，如无法做到自恢复，则下次逻辑重新上电后再恢复</t>
    <phoneticPr fontId="17" type="noConversion"/>
  </si>
  <si>
    <t>TURN全部熄灭
发生故障后对应功能熄灭，非动画模式下故障消除后优先考虑自恢复，如无法做到自恢复，则下次逻辑重新上电后再恢复</t>
    <phoneticPr fontId="17" type="noConversion"/>
  </si>
  <si>
    <t>TURN+Mini1 Logic 3 105Hz 45%-100%有效
上电前开路TURN对应的Tx</t>
    <phoneticPr fontId="17" type="noConversion"/>
  </si>
  <si>
    <t>TURN+Mini1 Logic 3 105Hz 45%-100%有效
上电前开路TURN对应的Rx</t>
    <phoneticPr fontId="17" type="noConversion"/>
  </si>
  <si>
    <t>TURN+Mini1 Logic 3 105Hz 45%-100%有效
上电后开路TURN对应的Tx</t>
    <phoneticPr fontId="17" type="noConversion"/>
  </si>
  <si>
    <t>TURN+Mini1 Logic 3 105Hz 45%-100%有效
上电后开路TURN对应的Rx</t>
    <phoneticPr fontId="17" type="noConversion"/>
  </si>
  <si>
    <t>TURN全部熄灭&amp;DRL ON
发生故障后对应功能熄灭，非动画模式下故障消除后优先考虑自恢复，如无法做到自恢复，则下次逻辑重新上电后再恢复</t>
    <phoneticPr fontId="17" type="noConversion"/>
  </si>
  <si>
    <t>TURN全部熄灭&amp;DRL ON
发生故障后对应功能熄灭，非动画模式下故障消除后优先考虑自恢复，如无法做到自恢复，则下次逻辑重新上电后再恢复</t>
    <phoneticPr fontId="17" type="noConversion"/>
  </si>
  <si>
    <t>TURN+Mini1 Logic 3 105Hz 25%-35%有效
上电前开路TURN对应的Tx</t>
    <phoneticPr fontId="17" type="noConversion"/>
  </si>
  <si>
    <t>TURN+Mini1 Logic 3 105Hz 25%-35%有效
上电前开路TURN对应的Rx</t>
    <phoneticPr fontId="17" type="noConversion"/>
  </si>
  <si>
    <t>TURN+Mini1 Logic 3 105Hz 25%-35%有效
上电后开路TURN对应的Tx</t>
    <phoneticPr fontId="17" type="noConversion"/>
  </si>
  <si>
    <t>TURN+Mini1 Logic 3 105Hz 25%-35%有效
上电后开路TURN对应的Rx</t>
    <phoneticPr fontId="17" type="noConversion"/>
  </si>
  <si>
    <t>TURN全部熄灭&amp;PL ON
发生故障后对应功能熄灭，非动画模式下故障消除后优先考虑自恢复，如无法做到自恢复，则下次逻辑重新上电后再恢复</t>
    <phoneticPr fontId="17" type="noConversion"/>
  </si>
  <si>
    <t>LB</t>
    <phoneticPr fontId="17" type="noConversion"/>
  </si>
  <si>
    <t>HB</t>
    <phoneticPr fontId="17" type="noConversion"/>
  </si>
  <si>
    <r>
      <t xml:space="preserve">E2LB-2 Base </t>
    </r>
    <r>
      <rPr>
        <sz val="24"/>
        <color theme="1"/>
        <rFont val="黑体"/>
        <family val="3"/>
        <charset val="134"/>
      </rPr>
      <t>附件一</t>
    </r>
    <r>
      <rPr>
        <sz val="24"/>
        <color theme="1"/>
        <rFont val="Arial"/>
        <family val="2"/>
      </rPr>
      <t xml:space="preserve"> </t>
    </r>
    <r>
      <rPr>
        <sz val="24"/>
        <color theme="1"/>
        <rFont val="黑体"/>
        <family val="3"/>
        <charset val="134"/>
      </rPr>
      <t>行车点灯逻辑表</t>
    </r>
    <phoneticPr fontId="35" type="noConversion"/>
  </si>
  <si>
    <r>
      <rPr>
        <sz val="20"/>
        <color theme="1"/>
        <rFont val="黑体"/>
        <family val="3"/>
        <charset val="134"/>
      </rPr>
      <t>第一阶段开发任务</t>
    </r>
    <phoneticPr fontId="35" type="noConversion"/>
  </si>
  <si>
    <t>Input to Lamp</t>
    <phoneticPr fontId="35" type="noConversion"/>
  </si>
  <si>
    <t>Lamp LED Array</t>
    <phoneticPr fontId="35" type="noConversion"/>
  </si>
  <si>
    <t>Step</t>
    <phoneticPr fontId="35" type="noConversion"/>
  </si>
  <si>
    <t>Turn</t>
    <phoneticPr fontId="35" type="noConversion"/>
  </si>
  <si>
    <t>DRL/PL</t>
    <phoneticPr fontId="35" type="noConversion"/>
  </si>
  <si>
    <t>HB</t>
    <phoneticPr fontId="17" type="noConversion"/>
  </si>
  <si>
    <t>LB</t>
    <phoneticPr fontId="35" type="noConversion"/>
  </si>
  <si>
    <t>LB/HB</t>
    <phoneticPr fontId="35" type="noConversion"/>
  </si>
  <si>
    <t>FAN</t>
    <phoneticPr fontId="35" type="noConversion"/>
  </si>
  <si>
    <t>Outage</t>
    <phoneticPr fontId="35" type="noConversion"/>
  </si>
  <si>
    <t>logic 4</t>
    <phoneticPr fontId="35" type="noConversion"/>
  </si>
  <si>
    <t>logic 3</t>
  </si>
  <si>
    <t>logic 2</t>
    <phoneticPr fontId="35" type="noConversion"/>
  </si>
  <si>
    <t>logic 1</t>
  </si>
  <si>
    <t>Channel 1</t>
    <phoneticPr fontId="17" type="noConversion"/>
  </si>
  <si>
    <t>Channel 3</t>
    <phoneticPr fontId="35" type="noConversion"/>
  </si>
  <si>
    <t>Voltage Channel</t>
    <phoneticPr fontId="17" type="noConversion"/>
  </si>
  <si>
    <t>LSSS1</t>
    <phoneticPr fontId="35" type="noConversion"/>
  </si>
  <si>
    <t>LSSS2</t>
    <phoneticPr fontId="35" type="noConversion"/>
  </si>
  <si>
    <t>LSSS1 100% ON
LB+HB OFF</t>
    <phoneticPr fontId="35" type="noConversion"/>
  </si>
  <si>
    <t>High</t>
    <phoneticPr fontId="35" type="noConversion"/>
  </si>
  <si>
    <t>DC</t>
    <phoneticPr fontId="35" type="noConversion"/>
  </si>
  <si>
    <t>LB 100% ON</t>
    <phoneticPr fontId="35" type="noConversion"/>
  </si>
  <si>
    <t>LSSS1 100% ON
LB ON+HB OFF</t>
    <phoneticPr fontId="35" type="noConversion"/>
  </si>
  <si>
    <t>LSSS2 100% ON
FAN ON</t>
    <phoneticPr fontId="35" type="noConversion"/>
  </si>
  <si>
    <t>LB+HB 100% ON</t>
    <phoneticPr fontId="35" type="noConversion"/>
  </si>
  <si>
    <t>LSSS2 100% ON
FAN ON</t>
    <phoneticPr fontId="35" type="noConversion"/>
  </si>
  <si>
    <t>DRL 105Hz 45%-100%</t>
  </si>
  <si>
    <t>Low</t>
    <phoneticPr fontId="35" type="noConversion"/>
  </si>
  <si>
    <t>DRL 100% ON</t>
    <phoneticPr fontId="35" type="noConversion"/>
  </si>
  <si>
    <t>PL 105Hz 25%-35%</t>
  </si>
  <si>
    <t>PL 15% ON</t>
  </si>
  <si>
    <t>DC</t>
    <phoneticPr fontId="35" type="noConversion"/>
  </si>
  <si>
    <t>LB 100% ON</t>
    <phoneticPr fontId="35" type="noConversion"/>
  </si>
  <si>
    <t>DRL 100% ON</t>
    <phoneticPr fontId="35" type="noConversion"/>
  </si>
  <si>
    <t>LSSS1 100% ON
LB ON+HB OFF</t>
    <phoneticPr fontId="35" type="noConversion"/>
  </si>
  <si>
    <t>LB+HB 100% ON</t>
    <phoneticPr fontId="35" type="noConversion"/>
  </si>
  <si>
    <t>1.33Hz 60% High</t>
    <phoneticPr fontId="35" type="noConversion"/>
  </si>
  <si>
    <t>OFF</t>
    <phoneticPr fontId="35" type="noConversion"/>
  </si>
  <si>
    <r>
      <rPr>
        <sz val="16"/>
        <color theme="1"/>
        <rFont val="宋体"/>
        <family val="3"/>
        <charset val="134"/>
      </rPr>
      <t>动画文件中的</t>
    </r>
    <r>
      <rPr>
        <sz val="16"/>
        <color theme="1"/>
        <rFont val="Arial"/>
        <family val="2"/>
      </rPr>
      <t>195ms sheet</t>
    </r>
    <phoneticPr fontId="35" type="noConversion"/>
  </si>
  <si>
    <t>LSSS1 100% ON
LB+HB OFF</t>
  </si>
  <si>
    <t>1.33Hz 40% Low</t>
    <phoneticPr fontId="35" type="noConversion"/>
  </si>
  <si>
    <t>LB 100% ON</t>
  </si>
  <si>
    <t>OFF</t>
    <phoneticPr fontId="35" type="noConversion"/>
  </si>
  <si>
    <r>
      <rPr>
        <sz val="16"/>
        <color theme="1"/>
        <rFont val="宋体"/>
        <family val="3"/>
        <charset val="134"/>
      </rPr>
      <t>动画文件中的</t>
    </r>
    <r>
      <rPr>
        <sz val="16"/>
        <color theme="1"/>
        <rFont val="Arial"/>
        <family val="2"/>
      </rPr>
      <t>195ms sheet</t>
    </r>
    <phoneticPr fontId="35" type="noConversion"/>
  </si>
  <si>
    <t>LSSS1 100% ON
LB ON+HB OFF</t>
  </si>
  <si>
    <t>LSSS2 100% ON
FAN ON</t>
  </si>
  <si>
    <t>High</t>
    <phoneticPr fontId="35" type="noConversion"/>
  </si>
  <si>
    <t>1.33Hz 60% High</t>
    <phoneticPr fontId="35" type="noConversion"/>
  </si>
  <si>
    <t>OFF</t>
    <phoneticPr fontId="35" type="noConversion"/>
  </si>
  <si>
    <t>LB+HB 100% ON</t>
    <phoneticPr fontId="35" type="noConversion"/>
  </si>
  <si>
    <t>OFF</t>
    <phoneticPr fontId="35" type="noConversion"/>
  </si>
  <si>
    <t>1.33Hz 40% Low</t>
    <phoneticPr fontId="35" type="noConversion"/>
  </si>
  <si>
    <t>1.33Hz 60% High</t>
    <phoneticPr fontId="35" type="noConversion"/>
  </si>
  <si>
    <r>
      <rPr>
        <sz val="16"/>
        <color theme="1"/>
        <rFont val="宋体"/>
        <family val="3"/>
        <charset val="134"/>
      </rPr>
      <t>动画文件中的</t>
    </r>
    <r>
      <rPr>
        <sz val="16"/>
        <color theme="1"/>
        <rFont val="Arial"/>
        <family val="2"/>
      </rPr>
      <t>195ms sheet</t>
    </r>
    <phoneticPr fontId="35" type="noConversion"/>
  </si>
  <si>
    <t>备注</t>
    <phoneticPr fontId="35" type="noConversion"/>
  </si>
  <si>
    <r>
      <t>Low</t>
    </r>
    <r>
      <rPr>
        <sz val="16"/>
        <color theme="1"/>
        <rFont val="黑体"/>
        <family val="3"/>
        <charset val="134"/>
      </rPr>
      <t>代表逻辑无效，</t>
    </r>
    <r>
      <rPr>
        <sz val="16"/>
        <color theme="1"/>
        <rFont val="Arial"/>
        <family val="2"/>
      </rPr>
      <t>High</t>
    </r>
    <r>
      <rPr>
        <sz val="16"/>
        <color theme="1"/>
        <rFont val="黑体"/>
        <family val="3"/>
        <charset val="134"/>
      </rPr>
      <t>代表逻辑有效</t>
    </r>
    <phoneticPr fontId="35" type="noConversion"/>
  </si>
  <si>
    <t>16V</t>
    <phoneticPr fontId="17" type="noConversion"/>
  </si>
  <si>
    <t>DRL</t>
    <phoneticPr fontId="17" type="noConversion"/>
  </si>
  <si>
    <t>DRL熄灭</t>
    <phoneticPr fontId="17" type="noConversion"/>
  </si>
  <si>
    <t>PL</t>
    <phoneticPr fontId="17" type="noConversion"/>
  </si>
  <si>
    <t>PL熄灭</t>
    <phoneticPr fontId="17" type="noConversion"/>
  </si>
  <si>
    <t>是</t>
    <phoneticPr fontId="17" type="noConversion"/>
  </si>
  <si>
    <r>
      <t>9V</t>
    </r>
    <r>
      <rPr>
        <b/>
        <sz val="24"/>
        <rFont val="宋体"/>
        <family val="3"/>
        <charset val="134"/>
      </rPr>
      <t>电源</t>
    </r>
    <phoneticPr fontId="17" type="noConversion"/>
  </si>
  <si>
    <t>是</t>
    <phoneticPr fontId="17" type="noConversion"/>
  </si>
  <si>
    <t>是</t>
    <phoneticPr fontId="17" type="noConversion"/>
  </si>
  <si>
    <t>是</t>
    <phoneticPr fontId="17" type="noConversion"/>
  </si>
  <si>
    <t>是</t>
    <phoneticPr fontId="17" type="noConversion"/>
  </si>
  <si>
    <t>否</t>
    <phoneticPr fontId="17" type="noConversion"/>
  </si>
  <si>
    <t>不熄灭</t>
  </si>
  <si>
    <t>CANH CANL故障 地址1不熄灭  5V负载内5V</t>
    <phoneticPr fontId="17" type="noConversion"/>
  </si>
  <si>
    <t>是</t>
    <phoneticPr fontId="17" type="noConversion"/>
  </si>
  <si>
    <t>是</t>
    <phoneticPr fontId="17" type="noConversion"/>
  </si>
  <si>
    <t>否</t>
    <phoneticPr fontId="17" type="noConversion"/>
  </si>
  <si>
    <t>是</t>
    <phoneticPr fontId="17" type="noConversion"/>
  </si>
  <si>
    <t>否</t>
    <phoneticPr fontId="17" type="noConversion"/>
  </si>
  <si>
    <r>
      <t xml:space="preserve">MLD1引导版本号:SW0000494.B008
</t>
    </r>
    <r>
      <rPr>
        <b/>
        <sz val="11"/>
        <rFont val="宋体"/>
        <family val="3"/>
        <charset val="134"/>
      </rPr>
      <t>□设计单■更新</t>
    </r>
    <phoneticPr fontId="17" type="noConversion"/>
  </si>
  <si>
    <r>
      <t xml:space="preserve">MLD1应用版本号:SW0000653.A005.0
</t>
    </r>
    <r>
      <rPr>
        <b/>
        <sz val="11"/>
        <rFont val="宋体"/>
        <family val="3"/>
        <charset val="134"/>
      </rPr>
      <t>□设计单■更新</t>
    </r>
    <phoneticPr fontId="17" type="noConversion"/>
  </si>
  <si>
    <r>
      <t xml:space="preserve">MLD1配置程序零件号:SW0001178.C003
</t>
    </r>
    <r>
      <rPr>
        <b/>
        <sz val="11"/>
        <rFont val="宋体"/>
        <family val="3"/>
        <charset val="134"/>
      </rPr>
      <t>□设计单■更新</t>
    </r>
    <phoneticPr fontId="17" type="noConversion"/>
  </si>
  <si>
    <r>
      <t xml:space="preserve">MLD1动画版本号:SW0001179.C003
</t>
    </r>
    <r>
      <rPr>
        <b/>
        <sz val="11"/>
        <rFont val="宋体"/>
        <family val="3"/>
        <charset val="134"/>
      </rPr>
      <t>□设计单■更新</t>
    </r>
    <phoneticPr fontId="17" type="noConversion"/>
  </si>
  <si>
    <t>2022.9.1</t>
    <phoneticPr fontId="17" type="noConversion"/>
  </si>
  <si>
    <t>全家乐</t>
    <phoneticPr fontId="17" type="noConversion"/>
  </si>
  <si>
    <t>合格</t>
    <phoneticPr fontId="17" type="noConversion"/>
  </si>
  <si>
    <t>通过</t>
  </si>
  <si>
    <r>
      <t>1.TURN</t>
    </r>
    <r>
      <rPr>
        <sz val="24"/>
        <rFont val="宋体"/>
        <family val="3"/>
        <charset val="134"/>
      </rPr>
      <t>在低温下地址</t>
    </r>
    <r>
      <rPr>
        <sz val="24"/>
        <rFont val="Times New Roman"/>
        <family val="1"/>
      </rPr>
      <t>1</t>
    </r>
    <r>
      <rPr>
        <sz val="24"/>
        <rFont val="宋体"/>
        <family val="3"/>
        <charset val="134"/>
      </rPr>
      <t>和地址</t>
    </r>
    <r>
      <rPr>
        <sz val="24"/>
        <rFont val="Times New Roman"/>
        <family val="1"/>
      </rPr>
      <t>4</t>
    </r>
    <r>
      <rPr>
        <sz val="24"/>
        <rFont val="宋体"/>
        <family val="3"/>
        <charset val="134"/>
      </rPr>
      <t>的</t>
    </r>
    <r>
      <rPr>
        <sz val="24"/>
        <rFont val="Times New Roman"/>
        <family val="1"/>
      </rPr>
      <t>LED</t>
    </r>
    <r>
      <rPr>
        <sz val="24"/>
        <rFont val="宋体"/>
        <family val="3"/>
        <charset val="134"/>
      </rPr>
      <t>会闪烁
□硬件自测问题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□软件自测问题□软件带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□硬件带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phoneticPr fontId="17" type="noConversion"/>
  </si>
  <si>
    <r>
      <t>MLD1硬件版本号:H003.6</t>
    </r>
    <r>
      <rPr>
        <b/>
        <sz val="11"/>
        <rFont val="宋体"/>
        <family val="3"/>
        <charset val="134"/>
      </rPr>
      <t xml:space="preserve">
■设计单□更新</t>
    </r>
    <phoneticPr fontId="17" type="noConversion"/>
  </si>
  <si>
    <r>
      <t>2.</t>
    </r>
    <r>
      <rPr>
        <sz val="24"/>
        <rFont val="Times New Roman"/>
        <family val="1"/>
      </rPr>
      <t>5V&amp;CANH&amp;CANL</t>
    </r>
    <r>
      <rPr>
        <sz val="24"/>
        <rFont val="宋体"/>
        <family val="3"/>
        <charset val="134"/>
      </rPr>
      <t>故障，</t>
    </r>
    <r>
      <rPr>
        <sz val="24"/>
        <rFont val="Times New Roman"/>
        <family val="1"/>
      </rPr>
      <t>LED</t>
    </r>
    <r>
      <rPr>
        <sz val="24"/>
        <rFont val="宋体"/>
        <family val="3"/>
        <charset val="134"/>
      </rPr>
      <t>不灭；</t>
    </r>
    <r>
      <rPr>
        <sz val="24"/>
        <rFont val="Times New Roman"/>
        <family val="1"/>
      </rPr>
      <t>TURN</t>
    </r>
    <r>
      <rPr>
        <sz val="24"/>
        <rFont val="宋体"/>
        <family val="3"/>
        <charset val="134"/>
      </rPr>
      <t>上电后开路</t>
    </r>
    <r>
      <rPr>
        <sz val="24"/>
        <rFont val="Times New Roman"/>
        <family val="1"/>
      </rPr>
      <t>Rx</t>
    </r>
    <r>
      <rPr>
        <sz val="24"/>
        <rFont val="宋体"/>
        <family val="3"/>
        <charset val="134"/>
      </rPr>
      <t>，开路芯片对应的</t>
    </r>
    <r>
      <rPr>
        <sz val="24"/>
        <rFont val="Times New Roman"/>
        <family val="1"/>
      </rPr>
      <t>LED</t>
    </r>
    <r>
      <rPr>
        <sz val="24"/>
        <rFont val="宋体"/>
        <family val="3"/>
        <charset val="134"/>
      </rPr>
      <t>不灭，其余地址的</t>
    </r>
    <r>
      <rPr>
        <sz val="24"/>
        <rFont val="Times New Roman"/>
        <family val="1"/>
      </rPr>
      <t>LED</t>
    </r>
    <r>
      <rPr>
        <sz val="24"/>
        <rFont val="宋体"/>
        <family val="3"/>
        <charset val="134"/>
      </rPr>
      <t>熄灭
□硬件自测问题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□软件自测问题□软件带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r>
      <rPr>
        <sz val="24"/>
        <rFont val="Times New Roman"/>
        <family val="1"/>
      </rPr>
      <t xml:space="preserve"> </t>
    </r>
    <r>
      <rPr>
        <sz val="24"/>
        <rFont val="宋体"/>
        <family val="3"/>
        <charset val="134"/>
      </rPr>
      <t>□硬件带</t>
    </r>
    <r>
      <rPr>
        <sz val="24"/>
        <rFont val="Times New Roman"/>
        <family val="1"/>
      </rPr>
      <t>BUG</t>
    </r>
    <r>
      <rPr>
        <sz val="24"/>
        <rFont val="宋体"/>
        <family val="3"/>
        <charset val="134"/>
      </rPr>
      <t>发布</t>
    </r>
    <phoneticPr fontId="17" type="noConversion"/>
  </si>
</sst>
</file>

<file path=xl/styles.xml><?xml version="1.0" encoding="utf-8"?>
<styleSheet xmlns="http://schemas.openxmlformats.org/spreadsheetml/2006/main">
  <fonts count="58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b/>
      <sz val="36"/>
      <name val="宋体"/>
      <family val="3"/>
      <charset val="134"/>
    </font>
    <font>
      <b/>
      <sz val="36"/>
      <name val="Times New Roman"/>
      <family val="1"/>
    </font>
    <font>
      <sz val="11"/>
      <name val="宋体"/>
      <family val="3"/>
      <charset val="134"/>
      <scheme val="minor"/>
    </font>
    <font>
      <b/>
      <sz val="24"/>
      <name val="宋体"/>
      <family val="3"/>
      <charset val="134"/>
    </font>
    <font>
      <b/>
      <sz val="24"/>
      <name val="Times New Roman"/>
      <family val="1"/>
    </font>
    <font>
      <sz val="24"/>
      <name val="宋体"/>
      <family val="3"/>
      <charset val="134"/>
      <scheme val="minor"/>
    </font>
    <font>
      <b/>
      <sz val="24"/>
      <name val="宋体"/>
      <family val="3"/>
      <charset val="134"/>
      <scheme val="minor"/>
    </font>
    <font>
      <sz val="24"/>
      <name val="Times New Roman"/>
      <family val="1"/>
    </font>
    <font>
      <sz val="22"/>
      <name val="宋体"/>
      <family val="3"/>
      <charset val="134"/>
      <scheme val="minor"/>
    </font>
    <font>
      <sz val="11"/>
      <name val="Times New Roman"/>
      <family val="1"/>
    </font>
    <font>
      <sz val="9"/>
      <name val="宋体"/>
      <family val="3"/>
      <charset val="134"/>
      <scheme val="minor"/>
    </font>
    <font>
      <b/>
      <sz val="26"/>
      <name val="宋体"/>
      <family val="3"/>
      <charset val="134"/>
    </font>
    <font>
      <b/>
      <sz val="26"/>
      <name val="Times New Roman"/>
      <family val="1"/>
    </font>
    <font>
      <sz val="26"/>
      <name val="宋体"/>
      <family val="3"/>
      <charset val="134"/>
      <scheme val="minor"/>
    </font>
    <font>
      <b/>
      <sz val="26"/>
      <name val="宋体"/>
      <family val="3"/>
      <charset val="134"/>
      <scheme val="minor"/>
    </font>
    <font>
      <b/>
      <sz val="18"/>
      <name val="Times New Roman"/>
      <family val="1"/>
    </font>
    <font>
      <sz val="18"/>
      <color theme="1"/>
      <name val="Times New Roman"/>
      <family val="1"/>
    </font>
    <font>
      <sz val="18"/>
      <name val="Times New Roman"/>
      <family val="1"/>
    </font>
    <font>
      <b/>
      <sz val="18"/>
      <name val="宋体"/>
      <family val="3"/>
      <charset val="134"/>
      <scheme val="minor"/>
    </font>
    <font>
      <sz val="18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24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8"/>
      <color rgb="FFFF0000"/>
      <name val="Times New Roman"/>
      <family val="1"/>
    </font>
    <font>
      <b/>
      <sz val="24"/>
      <color theme="1"/>
      <name val="Times New Roman"/>
      <family val="1"/>
    </font>
    <font>
      <b/>
      <sz val="11"/>
      <name val="宋体"/>
      <family val="3"/>
      <charset val="134"/>
    </font>
    <font>
      <sz val="26"/>
      <color rgb="FF0070C0"/>
      <name val="Times New Roman"/>
      <family val="1"/>
    </font>
    <font>
      <sz val="9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sz val="26"/>
      <name val="Times New Roman"/>
      <family val="1"/>
    </font>
    <font>
      <b/>
      <sz val="18"/>
      <color theme="1"/>
      <name val="宋体"/>
      <family val="3"/>
      <charset val="134"/>
      <scheme val="minor"/>
    </font>
    <font>
      <sz val="24"/>
      <color theme="1"/>
      <name val="黑体"/>
      <family val="3"/>
      <charset val="134"/>
    </font>
    <font>
      <sz val="20"/>
      <color theme="1"/>
      <name val="黑体"/>
      <family val="3"/>
      <charset val="134"/>
    </font>
    <font>
      <sz val="26"/>
      <color rgb="FF0070C0"/>
      <name val="宋体"/>
      <family val="3"/>
      <charset val="134"/>
    </font>
    <font>
      <sz val="16"/>
      <name val="宋体"/>
      <family val="3"/>
      <charset val="134"/>
      <scheme val="minor"/>
    </font>
    <font>
      <b/>
      <sz val="26"/>
      <color theme="1"/>
      <name val="宋体"/>
      <family val="3"/>
      <charset val="134"/>
      <scheme val="minor"/>
    </font>
    <font>
      <b/>
      <sz val="28"/>
      <name val="Times New Roman"/>
      <family val="1"/>
    </font>
    <font>
      <b/>
      <sz val="2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24"/>
      <color rgb="FFFF0000"/>
      <name val="宋体"/>
      <family val="3"/>
      <charset val="134"/>
    </font>
    <font>
      <sz val="24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Arial"/>
      <family val="2"/>
    </font>
    <font>
      <sz val="16"/>
      <name val="Arial"/>
      <family val="2"/>
    </font>
    <font>
      <sz val="16"/>
      <color theme="1"/>
      <name val="Arial"/>
      <family val="2"/>
    </font>
    <font>
      <sz val="16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2" fillId="0" borderId="0">
      <alignment vertical="center"/>
    </xf>
    <xf numFmtId="0" fontId="48" fillId="0" borderId="0"/>
    <xf numFmtId="0" fontId="48" fillId="0" borderId="0"/>
    <xf numFmtId="0" fontId="1" fillId="0" borderId="0">
      <alignment vertical="center"/>
    </xf>
  </cellStyleXfs>
  <cellXfs count="180">
    <xf numFmtId="0" fontId="0" fillId="0" borderId="0" xfId="0">
      <alignment vertical="center"/>
    </xf>
    <xf numFmtId="0" fontId="9" fillId="0" borderId="0" xfId="0" applyFont="1" applyFill="1">
      <alignment vertical="center"/>
    </xf>
    <xf numFmtId="0" fontId="15" fillId="0" borderId="0" xfId="0" applyFont="1" applyFill="1" applyAlignment="1">
      <alignment vertical="center" wrapText="1"/>
    </xf>
    <xf numFmtId="10" fontId="16" fillId="0" borderId="0" xfId="0" applyNumberFormat="1" applyFont="1" applyFill="1">
      <alignment vertical="center"/>
    </xf>
    <xf numFmtId="0" fontId="16" fillId="0" borderId="0" xfId="0" applyFont="1" applyFill="1">
      <alignment vertical="center"/>
    </xf>
    <xf numFmtId="10" fontId="9" fillId="0" borderId="0" xfId="0" applyNumberFormat="1" applyFont="1" applyFill="1">
      <alignment vertical="center"/>
    </xf>
    <xf numFmtId="0" fontId="9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8" fillId="0" borderId="1" xfId="0" applyFont="1" applyFill="1" applyBorder="1" applyAlignment="1">
      <alignment vertical="center" wrapText="1"/>
    </xf>
    <xf numFmtId="0" fontId="28" fillId="0" borderId="0" xfId="0" applyFont="1" applyFill="1">
      <alignment vertical="center"/>
    </xf>
    <xf numFmtId="0" fontId="12" fillId="0" borderId="0" xfId="0" applyFont="1" applyFill="1">
      <alignment vertical="center"/>
    </xf>
    <xf numFmtId="10" fontId="2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43" fillId="0" borderId="0" xfId="0" applyFont="1" applyFill="1">
      <alignment vertical="center"/>
    </xf>
    <xf numFmtId="10" fontId="26" fillId="0" borderId="1" xfId="0" applyNumberFormat="1" applyFont="1" applyFill="1" applyBorder="1" applyAlignment="1">
      <alignment horizontal="center" vertical="center" wrapText="1"/>
    </xf>
    <xf numFmtId="10" fontId="2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27" fillId="0" borderId="1" xfId="0" applyFont="1" applyFill="1" applyBorder="1" applyAlignment="1">
      <alignment vertical="top" wrapText="1"/>
    </xf>
    <xf numFmtId="0" fontId="18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vertical="center"/>
    </xf>
    <xf numFmtId="9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51" fillId="0" borderId="0" xfId="8" applyFont="1" applyFill="1" applyAlignment="1">
      <alignment horizontal="center" vertical="center"/>
    </xf>
    <xf numFmtId="0" fontId="54" fillId="0" borderId="0" xfId="8" applyFont="1" applyFill="1" applyAlignment="1" applyProtection="1">
      <alignment horizontal="center" vertical="center"/>
      <protection locked="0"/>
    </xf>
    <xf numFmtId="0" fontId="54" fillId="0" borderId="1" xfId="8" applyFont="1" applyFill="1" applyBorder="1" applyAlignment="1" applyProtection="1">
      <alignment horizontal="center" vertical="center"/>
      <protection locked="0"/>
    </xf>
    <xf numFmtId="0" fontId="54" fillId="0" borderId="1" xfId="8" applyFont="1" applyFill="1" applyBorder="1" applyAlignment="1">
      <alignment horizontal="center" vertical="center" wrapText="1"/>
    </xf>
    <xf numFmtId="0" fontId="54" fillId="0" borderId="1" xfId="8" applyFont="1" applyFill="1" applyBorder="1" applyAlignment="1">
      <alignment horizontal="center" vertical="center"/>
    </xf>
    <xf numFmtId="49" fontId="53" fillId="0" borderId="1" xfId="4" applyNumberFormat="1" applyFont="1" applyFill="1" applyBorder="1" applyAlignment="1">
      <alignment horizontal="center" vertical="center"/>
    </xf>
    <xf numFmtId="9" fontId="54" fillId="0" borderId="1" xfId="8" applyNumberFormat="1" applyFont="1" applyFill="1" applyBorder="1" applyAlignment="1">
      <alignment horizontal="center" vertical="center" wrapText="1"/>
    </xf>
    <xf numFmtId="9" fontId="54" fillId="0" borderId="1" xfId="8" applyNumberFormat="1" applyFont="1" applyFill="1" applyBorder="1" applyAlignment="1">
      <alignment horizontal="center" vertical="center"/>
    </xf>
    <xf numFmtId="0" fontId="54" fillId="4" borderId="1" xfId="8" applyFont="1" applyFill="1" applyBorder="1" applyAlignment="1">
      <alignment horizontal="center" vertical="center" wrapText="1"/>
    </xf>
    <xf numFmtId="0" fontId="54" fillId="4" borderId="1" xfId="8" applyFont="1" applyFill="1" applyBorder="1" applyAlignment="1" applyProtection="1">
      <alignment horizontal="center" vertical="center"/>
      <protection locked="0"/>
    </xf>
    <xf numFmtId="9" fontId="54" fillId="4" borderId="1" xfId="8" applyNumberFormat="1" applyFont="1" applyFill="1" applyBorder="1" applyAlignment="1">
      <alignment horizontal="center" vertical="center" wrapText="1"/>
    </xf>
    <xf numFmtId="9" fontId="54" fillId="4" borderId="1" xfId="8" applyNumberFormat="1" applyFont="1" applyFill="1" applyBorder="1" applyAlignment="1">
      <alignment horizontal="center" vertical="center"/>
    </xf>
    <xf numFmtId="0" fontId="54" fillId="0" borderId="0" xfId="8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0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10" fontId="24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10" fontId="22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55" fillId="0" borderId="0" xfId="8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10" fontId="26" fillId="5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10" fontId="24" fillId="0" borderId="1" xfId="0" applyNumberFormat="1" applyFont="1" applyFill="1" applyBorder="1" applyAlignment="1">
      <alignment horizontal="left" vertical="center" wrapText="1"/>
    </xf>
    <xf numFmtId="10" fontId="22" fillId="0" borderId="1" xfId="0" applyNumberFormat="1" applyFont="1" applyFill="1" applyBorder="1" applyAlignment="1">
      <alignment horizontal="left" vertical="center" wrapText="1"/>
    </xf>
    <xf numFmtId="10" fontId="27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0" fontId="2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0" fontId="1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2" fillId="0" borderId="1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5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34" fillId="0" borderId="3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57" fillId="0" borderId="0" xfId="8" applyFont="1" applyFill="1" applyAlignment="1" applyProtection="1">
      <alignment horizontal="center" vertical="center"/>
      <protection locked="0"/>
    </xf>
    <xf numFmtId="0" fontId="54" fillId="0" borderId="1" xfId="8" applyFont="1" applyFill="1" applyBorder="1" applyAlignment="1">
      <alignment horizontal="center" vertical="center"/>
    </xf>
    <xf numFmtId="0" fontId="54" fillId="4" borderId="1" xfId="8" applyFont="1" applyFill="1" applyBorder="1" applyAlignment="1">
      <alignment horizontal="center" vertical="center" wrapText="1"/>
    </xf>
    <xf numFmtId="0" fontId="56" fillId="0" borderId="1" xfId="8" applyFont="1" applyFill="1" applyBorder="1" applyAlignment="1">
      <alignment horizontal="center" vertical="center" wrapText="1"/>
    </xf>
    <xf numFmtId="0" fontId="54" fillId="0" borderId="1" xfId="8" applyFont="1" applyFill="1" applyBorder="1" applyAlignment="1">
      <alignment horizontal="center" vertical="center" wrapText="1"/>
    </xf>
    <xf numFmtId="0" fontId="54" fillId="0" borderId="1" xfId="8" applyFont="1" applyFill="1" applyBorder="1" applyAlignment="1">
      <alignment horizontal="left" vertical="center" wrapText="1"/>
    </xf>
    <xf numFmtId="0" fontId="57" fillId="0" borderId="4" xfId="8" applyFont="1" applyFill="1" applyBorder="1" applyAlignment="1" applyProtection="1">
      <alignment horizontal="center" vertical="center"/>
      <protection locked="0"/>
    </xf>
    <xf numFmtId="0" fontId="54" fillId="0" borderId="1" xfId="8" applyFont="1" applyFill="1" applyBorder="1" applyAlignment="1" applyProtection="1">
      <alignment horizontal="center" vertical="center"/>
      <protection locked="0"/>
    </xf>
    <xf numFmtId="9" fontId="54" fillId="4" borderId="6" xfId="8" applyNumberFormat="1" applyFont="1" applyFill="1" applyBorder="1" applyAlignment="1">
      <alignment horizontal="center" vertical="center"/>
    </xf>
    <xf numFmtId="9" fontId="54" fillId="4" borderId="8" xfId="8" applyNumberFormat="1" applyFont="1" applyFill="1" applyBorder="1" applyAlignment="1">
      <alignment horizontal="center" vertical="center"/>
    </xf>
    <xf numFmtId="0" fontId="54" fillId="0" borderId="6" xfId="8" applyFont="1" applyFill="1" applyBorder="1" applyAlignment="1">
      <alignment horizontal="center" vertical="center"/>
    </xf>
    <xf numFmtId="0" fontId="54" fillId="0" borderId="8" xfId="8" applyFont="1" applyFill="1" applyBorder="1" applyAlignment="1">
      <alignment horizontal="center" vertical="center"/>
    </xf>
    <xf numFmtId="0" fontId="54" fillId="4" borderId="1" xfId="8" applyFont="1" applyFill="1" applyBorder="1" applyAlignment="1">
      <alignment horizontal="center" vertical="center"/>
    </xf>
    <xf numFmtId="0" fontId="50" fillId="0" borderId="1" xfId="8" applyFont="1" applyFill="1" applyBorder="1" applyAlignment="1">
      <alignment horizontal="center" vertical="center"/>
    </xf>
    <xf numFmtId="0" fontId="52" fillId="0" borderId="1" xfId="8" applyFont="1" applyFill="1" applyBorder="1" applyAlignment="1">
      <alignment horizontal="center" vertical="center"/>
    </xf>
    <xf numFmtId="49" fontId="53" fillId="0" borderId="1" xfId="4" applyNumberFormat="1" applyFont="1" applyFill="1" applyBorder="1" applyAlignment="1">
      <alignment horizontal="center" vertical="center"/>
    </xf>
  </cellXfs>
  <cellStyles count="9">
    <cellStyle name="Normal 2" xfId="6"/>
    <cellStyle name="Normal 3" xfId="7"/>
    <cellStyle name="差 2" xfId="2"/>
    <cellStyle name="常规" xfId="0" builtinId="0"/>
    <cellStyle name="常规 2" xfId="3"/>
    <cellStyle name="常规 3" xfId="5"/>
    <cellStyle name="常规 4" xfId="8"/>
    <cellStyle name="常规 7" xfId="4"/>
    <cellStyle name="好 2" xfId="1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661308</xdr:colOff>
      <xdr:row>0</xdr:row>
      <xdr:rowOff>112940</xdr:rowOff>
    </xdr:from>
    <xdr:to>
      <xdr:col>19</xdr:col>
      <xdr:colOff>510702</xdr:colOff>
      <xdr:row>0</xdr:row>
      <xdr:rowOff>611880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0639996" y="112940"/>
          <a:ext cx="635206" cy="498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346362</xdr:colOff>
      <xdr:row>17</xdr:row>
      <xdr:rowOff>1991591</xdr:rowOff>
    </xdr:from>
    <xdr:to>
      <xdr:col>16</xdr:col>
      <xdr:colOff>103983</xdr:colOff>
      <xdr:row>17</xdr:row>
      <xdr:rowOff>2718954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46362" y="23587364"/>
          <a:ext cx="21647803" cy="72736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86591</xdr:colOff>
      <xdr:row>212</xdr:row>
      <xdr:rowOff>51954</xdr:rowOff>
    </xdr:from>
    <xdr:to>
      <xdr:col>5</xdr:col>
      <xdr:colOff>943841</xdr:colOff>
      <xdr:row>212</xdr:row>
      <xdr:rowOff>3965863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41318" y="193825090"/>
          <a:ext cx="6156614" cy="391390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86591</xdr:colOff>
      <xdr:row>212</xdr:row>
      <xdr:rowOff>34636</xdr:rowOff>
    </xdr:from>
    <xdr:to>
      <xdr:col>13</xdr:col>
      <xdr:colOff>1258166</xdr:colOff>
      <xdr:row>212</xdr:row>
      <xdr:rowOff>3901786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69636" y="193807772"/>
          <a:ext cx="6141894" cy="38671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51955</xdr:colOff>
      <xdr:row>216</xdr:row>
      <xdr:rowOff>34636</xdr:rowOff>
    </xdr:from>
    <xdr:to>
      <xdr:col>5</xdr:col>
      <xdr:colOff>909205</xdr:colOff>
      <xdr:row>216</xdr:row>
      <xdr:rowOff>3903518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06682" y="199661318"/>
          <a:ext cx="6156614" cy="386888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34636</xdr:colOff>
      <xdr:row>216</xdr:row>
      <xdr:rowOff>69273</xdr:rowOff>
    </xdr:from>
    <xdr:to>
      <xdr:col>13</xdr:col>
      <xdr:colOff>1215736</xdr:colOff>
      <xdr:row>216</xdr:row>
      <xdr:rowOff>3926898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3317681" y="199695955"/>
          <a:ext cx="6151419" cy="3857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69273</xdr:colOff>
      <xdr:row>224</xdr:row>
      <xdr:rowOff>69273</xdr:rowOff>
    </xdr:from>
    <xdr:to>
      <xdr:col>5</xdr:col>
      <xdr:colOff>936048</xdr:colOff>
      <xdr:row>224</xdr:row>
      <xdr:rowOff>3916507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524000" y="209151682"/>
          <a:ext cx="6166139" cy="384723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34636</xdr:colOff>
      <xdr:row>224</xdr:row>
      <xdr:rowOff>69273</xdr:rowOff>
    </xdr:from>
    <xdr:to>
      <xdr:col>13</xdr:col>
      <xdr:colOff>1244311</xdr:colOff>
      <xdr:row>224</xdr:row>
      <xdr:rowOff>3955473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3317681" y="209151682"/>
          <a:ext cx="6179994" cy="3886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51955</xdr:colOff>
      <xdr:row>228</xdr:row>
      <xdr:rowOff>69273</xdr:rowOff>
    </xdr:from>
    <xdr:to>
      <xdr:col>5</xdr:col>
      <xdr:colOff>937780</xdr:colOff>
      <xdr:row>228</xdr:row>
      <xdr:rowOff>3974523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506682" y="214832046"/>
          <a:ext cx="6185189" cy="3905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69273</xdr:colOff>
      <xdr:row>228</xdr:row>
      <xdr:rowOff>51955</xdr:rowOff>
    </xdr:from>
    <xdr:to>
      <xdr:col>13</xdr:col>
      <xdr:colOff>1259898</xdr:colOff>
      <xdr:row>228</xdr:row>
      <xdr:rowOff>3938155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3352318" y="214814728"/>
          <a:ext cx="6160944" cy="3886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46"/>
  <sheetViews>
    <sheetView tabSelected="1" view="pageBreakPreview" topLeftCell="A531" zoomScale="55" zoomScaleNormal="40" zoomScaleSheetLayoutView="55" zoomScalePageLayoutView="40" workbookViewId="0">
      <selection activeCell="V538" sqref="V538"/>
    </sheetView>
  </sheetViews>
  <sheetFormatPr defaultColWidth="9" defaultRowHeight="15"/>
  <cols>
    <col min="1" max="1" width="19.125" style="1" customWidth="1"/>
    <col min="2" max="2" width="13.125" style="1" customWidth="1"/>
    <col min="3" max="3" width="19.375" style="1" customWidth="1"/>
    <col min="4" max="4" width="17.875" style="1" customWidth="1"/>
    <col min="5" max="5" width="19" style="1" customWidth="1"/>
    <col min="6" max="6" width="16.125" style="1" customWidth="1"/>
    <col min="7" max="7" width="19.5" style="1" customWidth="1"/>
    <col min="8" max="8" width="16.75" style="4" customWidth="1"/>
    <col min="9" max="9" width="16.125" style="4" customWidth="1"/>
    <col min="10" max="10" width="17" style="4" customWidth="1"/>
    <col min="11" max="11" width="20.875" style="1" customWidth="1"/>
    <col min="12" max="12" width="22.375" style="5" customWidth="1"/>
    <col min="13" max="13" width="22.125" style="1" customWidth="1"/>
    <col min="14" max="14" width="16.875" style="1" customWidth="1"/>
    <col min="15" max="15" width="17.375" style="10" customWidth="1"/>
    <col min="16" max="17" width="13.625" style="10" customWidth="1"/>
    <col min="18" max="18" width="11.5" style="10" customWidth="1"/>
    <col min="19" max="19" width="10.25" style="10" customWidth="1"/>
    <col min="20" max="20" width="29.125" style="1" customWidth="1"/>
    <col min="21" max="16384" width="9" style="1"/>
  </cols>
  <sheetData>
    <row r="1" spans="1:20" ht="326.25" customHeight="1">
      <c r="A1" s="120" t="s">
        <v>350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1:20" ht="72" customHeight="1">
      <c r="A2" s="104" t="s">
        <v>75</v>
      </c>
      <c r="B2" s="104"/>
      <c r="C2" s="104"/>
      <c r="D2" s="104"/>
      <c r="E2" s="104" t="s">
        <v>354</v>
      </c>
      <c r="F2" s="122"/>
      <c r="G2" s="122"/>
      <c r="H2" s="104" t="s">
        <v>76</v>
      </c>
      <c r="I2" s="104"/>
      <c r="J2" s="123" t="s">
        <v>355</v>
      </c>
      <c r="K2" s="104"/>
      <c r="L2" s="90" t="s">
        <v>221</v>
      </c>
      <c r="M2" s="104"/>
      <c r="N2" s="104"/>
      <c r="O2" s="104"/>
      <c r="P2" s="104" t="s">
        <v>77</v>
      </c>
      <c r="Q2" s="104"/>
      <c r="R2" s="124" t="s">
        <v>512</v>
      </c>
      <c r="S2" s="104"/>
      <c r="T2" s="104"/>
    </row>
    <row r="3" spans="1:20" ht="102" customHeight="1">
      <c r="A3" s="104" t="s">
        <v>78</v>
      </c>
      <c r="B3" s="104"/>
      <c r="C3" s="104"/>
      <c r="D3" s="104"/>
      <c r="E3" s="104">
        <v>13526416</v>
      </c>
      <c r="F3" s="122"/>
      <c r="G3" s="122"/>
      <c r="H3" s="104" t="s">
        <v>79</v>
      </c>
      <c r="I3" s="104"/>
      <c r="J3" s="104" t="s">
        <v>356</v>
      </c>
      <c r="K3" s="104"/>
      <c r="L3" s="104" t="s">
        <v>80</v>
      </c>
      <c r="M3" s="104"/>
      <c r="N3" s="104" t="s">
        <v>357</v>
      </c>
      <c r="O3" s="104"/>
      <c r="P3" s="90" t="s">
        <v>212</v>
      </c>
      <c r="Q3" s="104"/>
      <c r="R3" s="97" t="s">
        <v>513</v>
      </c>
      <c r="S3" s="98"/>
      <c r="T3" s="99"/>
    </row>
    <row r="4" spans="1:20" ht="94.5" customHeight="1">
      <c r="A4" s="72" t="s">
        <v>517</v>
      </c>
      <c r="B4" s="126"/>
      <c r="C4" s="126"/>
      <c r="D4" s="72" t="s">
        <v>163</v>
      </c>
      <c r="E4" s="72"/>
      <c r="F4" s="72"/>
      <c r="G4" s="72" t="s">
        <v>511</v>
      </c>
      <c r="H4" s="72"/>
      <c r="I4" s="72"/>
      <c r="J4" s="72" t="s">
        <v>509</v>
      </c>
      <c r="K4" s="72"/>
      <c r="L4" s="72"/>
      <c r="M4" s="72" t="s">
        <v>508</v>
      </c>
      <c r="N4" s="72"/>
      <c r="O4" s="72"/>
      <c r="P4" s="72" t="s">
        <v>510</v>
      </c>
      <c r="Q4" s="72"/>
      <c r="R4" s="72"/>
      <c r="S4" s="72"/>
      <c r="T4" s="72"/>
    </row>
    <row r="5" spans="1:20" ht="101.25" customHeight="1">
      <c r="A5" s="72" t="s">
        <v>211</v>
      </c>
      <c r="B5" s="72"/>
      <c r="C5" s="72"/>
      <c r="D5" s="72" t="s">
        <v>214</v>
      </c>
      <c r="E5" s="72"/>
      <c r="F5" s="72"/>
      <c r="G5" s="72" t="s">
        <v>214</v>
      </c>
      <c r="H5" s="72"/>
      <c r="I5" s="72"/>
      <c r="J5" s="72" t="s">
        <v>214</v>
      </c>
      <c r="K5" s="72"/>
      <c r="L5" s="72"/>
      <c r="M5" s="72" t="s">
        <v>214</v>
      </c>
      <c r="N5" s="72"/>
      <c r="O5" s="72"/>
      <c r="P5" s="72" t="s">
        <v>214</v>
      </c>
      <c r="Q5" s="72"/>
      <c r="R5" s="72"/>
      <c r="S5" s="72"/>
      <c r="T5" s="21" t="s">
        <v>213</v>
      </c>
    </row>
    <row r="6" spans="1:20" ht="31.5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s="13" customFormat="1" ht="64.5" customHeight="1">
      <c r="A7" s="43" t="s">
        <v>72</v>
      </c>
      <c r="B7" s="131" t="s">
        <v>358</v>
      </c>
      <c r="C7" s="132"/>
      <c r="D7" s="132"/>
      <c r="E7" s="43" t="s">
        <v>73</v>
      </c>
      <c r="F7" s="84" t="s">
        <v>359</v>
      </c>
      <c r="G7" s="84"/>
      <c r="H7" s="72" t="s">
        <v>308</v>
      </c>
      <c r="I7" s="84"/>
      <c r="J7" s="125">
        <v>44543</v>
      </c>
      <c r="K7" s="84"/>
      <c r="L7" s="84"/>
      <c r="M7" s="84" t="s">
        <v>74</v>
      </c>
      <c r="N7" s="84"/>
      <c r="O7" s="84"/>
      <c r="P7" s="84"/>
      <c r="Q7" s="84"/>
      <c r="R7" s="84" t="s">
        <v>164</v>
      </c>
      <c r="S7" s="84"/>
      <c r="T7" s="84"/>
    </row>
    <row r="8" spans="1:20" s="13" customFormat="1" ht="146.25" hidden="1" customHeight="1">
      <c r="A8" s="129" t="s">
        <v>307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</row>
    <row r="9" spans="1:20" s="13" customFormat="1" ht="151.5" hidden="1" customHeight="1">
      <c r="A9" s="127" t="s">
        <v>235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1:20" ht="60.75" customHeight="1">
      <c r="A10" s="90" t="s">
        <v>121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ht="60.75" hidden="1" customHeight="1">
      <c r="A11" s="90" t="s">
        <v>244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ht="60.75" customHeight="1">
      <c r="A12" s="90" t="s">
        <v>122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78" customHeight="1">
      <c r="A13" s="128" t="s">
        <v>45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</row>
    <row r="14" spans="1:20" ht="26.1" customHeight="1">
      <c r="A14" s="72" t="s">
        <v>28</v>
      </c>
      <c r="B14" s="72" t="s">
        <v>14</v>
      </c>
      <c r="C14" s="72" t="s">
        <v>26</v>
      </c>
      <c r="D14" s="72" t="s">
        <v>21</v>
      </c>
      <c r="E14" s="72" t="s">
        <v>30</v>
      </c>
      <c r="F14" s="72" t="s">
        <v>39</v>
      </c>
      <c r="G14" s="72"/>
      <c r="H14" s="72"/>
      <c r="I14" s="72"/>
      <c r="J14" s="72"/>
      <c r="K14" s="72" t="s">
        <v>22</v>
      </c>
      <c r="L14" s="72" t="s">
        <v>22</v>
      </c>
      <c r="M14" s="72" t="s">
        <v>22</v>
      </c>
      <c r="N14" s="72" t="s">
        <v>23</v>
      </c>
      <c r="O14" s="84"/>
      <c r="P14" s="84"/>
      <c r="Q14" s="84"/>
      <c r="R14" s="84"/>
      <c r="S14" s="84"/>
      <c r="T14" s="76" t="s">
        <v>3</v>
      </c>
    </row>
    <row r="15" spans="1:20" ht="26.1" customHeight="1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84"/>
      <c r="L15" s="84"/>
      <c r="M15" s="84"/>
      <c r="N15" s="84" t="s">
        <v>24</v>
      </c>
      <c r="O15" s="84"/>
      <c r="P15" s="84" t="s">
        <v>17</v>
      </c>
      <c r="Q15" s="84"/>
      <c r="R15" s="84" t="s">
        <v>25</v>
      </c>
      <c r="S15" s="84"/>
      <c r="T15" s="76"/>
    </row>
    <row r="16" spans="1:20" ht="50.25" customHeight="1">
      <c r="A16" s="77" t="s">
        <v>105</v>
      </c>
      <c r="B16" s="72" t="s">
        <v>168</v>
      </c>
      <c r="C16" s="72" t="s">
        <v>27</v>
      </c>
      <c r="D16" s="72" t="s">
        <v>31</v>
      </c>
      <c r="E16" s="84" t="s">
        <v>29</v>
      </c>
      <c r="F16" s="79" t="s">
        <v>69</v>
      </c>
      <c r="G16" s="79"/>
      <c r="H16" s="79"/>
      <c r="I16" s="79"/>
      <c r="J16" s="79"/>
      <c r="K16" s="45" t="str">
        <f>IF(ABS(N16-9)&gt;0.2,"不合格","合格")</f>
        <v>合格</v>
      </c>
      <c r="L16" s="45" t="str">
        <f>IF(ABS(P16-14)&gt;0.2,"不合格","合格")</f>
        <v>合格</v>
      </c>
      <c r="M16" s="45" t="str">
        <f>IF(ABS(R16-16)&gt;0.2,"不合格","合格")</f>
        <v>合格</v>
      </c>
      <c r="N16" s="87">
        <v>9</v>
      </c>
      <c r="O16" s="87"/>
      <c r="P16" s="116">
        <v>14</v>
      </c>
      <c r="Q16" s="116"/>
      <c r="R16" s="87">
        <v>16</v>
      </c>
      <c r="S16" s="87"/>
      <c r="T16" s="42" t="str">
        <f>IF(OR(ISBLANK(N16),ISBLANK(P16),ISBLANK(R16)),"数据不完整","")</f>
        <v/>
      </c>
    </row>
    <row r="17" spans="1:20" ht="50.25" customHeight="1">
      <c r="A17" s="77"/>
      <c r="B17" s="72"/>
      <c r="C17" s="72"/>
      <c r="D17" s="72"/>
      <c r="E17" s="84"/>
      <c r="F17" s="79" t="s">
        <v>70</v>
      </c>
      <c r="G17" s="79"/>
      <c r="H17" s="79"/>
      <c r="I17" s="79"/>
      <c r="J17" s="79"/>
      <c r="K17" s="48" t="str">
        <f>IF(N17&lt;=0.25,"合格","不合格")</f>
        <v>合格</v>
      </c>
      <c r="L17" s="48" t="str">
        <f>IF(P17&lt;=0.25,"合格","不合格")</f>
        <v>合格</v>
      </c>
      <c r="M17" s="48" t="str">
        <f>IF(R17&lt;=0.25,"合格","不合格")</f>
        <v>合格</v>
      </c>
      <c r="N17" s="87">
        <v>1.6E-2</v>
      </c>
      <c r="O17" s="87"/>
      <c r="P17" s="116">
        <v>1E-3</v>
      </c>
      <c r="Q17" s="116"/>
      <c r="R17" s="87">
        <v>4.0000000000000001E-3</v>
      </c>
      <c r="S17" s="87"/>
      <c r="T17" s="42" t="str">
        <f>IF(OR(ISBLANK(N17),ISBLANK(P17),ISBLANK(R17)),"数据不完整","")</f>
        <v/>
      </c>
    </row>
    <row r="18" spans="1:20" ht="228.75" customHeight="1">
      <c r="A18" s="90" t="s">
        <v>351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</row>
    <row r="19" spans="1:20" ht="31.5" customHeight="1">
      <c r="A19" s="107" t="s">
        <v>0</v>
      </c>
      <c r="B19" s="107" t="s">
        <v>1</v>
      </c>
      <c r="C19" s="107"/>
      <c r="D19" s="107"/>
      <c r="E19" s="107"/>
      <c r="F19" s="107"/>
      <c r="G19" s="107"/>
      <c r="H19" s="107" t="s">
        <v>2</v>
      </c>
      <c r="I19" s="101"/>
      <c r="J19" s="101"/>
      <c r="K19" s="101" t="s">
        <v>59</v>
      </c>
      <c r="L19" s="109" t="s">
        <v>60</v>
      </c>
      <c r="M19" s="101" t="s">
        <v>61</v>
      </c>
      <c r="N19" s="107" t="s">
        <v>16</v>
      </c>
      <c r="O19" s="101"/>
      <c r="P19" s="101"/>
      <c r="Q19" s="101"/>
      <c r="R19" s="101"/>
      <c r="S19" s="101"/>
      <c r="T19" s="112" t="s">
        <v>3</v>
      </c>
    </row>
    <row r="20" spans="1:20" ht="36.75" customHeight="1">
      <c r="A20" s="107"/>
      <c r="B20" s="107"/>
      <c r="C20" s="107"/>
      <c r="D20" s="107"/>
      <c r="E20" s="107"/>
      <c r="F20" s="107"/>
      <c r="G20" s="107"/>
      <c r="H20" s="101"/>
      <c r="I20" s="101"/>
      <c r="J20" s="101"/>
      <c r="K20" s="101"/>
      <c r="L20" s="109"/>
      <c r="M20" s="101"/>
      <c r="N20" s="101" t="s">
        <v>62</v>
      </c>
      <c r="O20" s="101"/>
      <c r="P20" s="101" t="s">
        <v>34</v>
      </c>
      <c r="Q20" s="101"/>
      <c r="R20" s="101" t="s">
        <v>35</v>
      </c>
      <c r="S20" s="101"/>
      <c r="T20" s="112"/>
    </row>
    <row r="21" spans="1:20" ht="60" customHeight="1">
      <c r="A21" s="84" t="s">
        <v>360</v>
      </c>
      <c r="B21" s="86" t="str">
        <f>" 启动分Bin电阻值（第1档），单位Ω"</f>
        <v xml:space="preserve"> 启动分Bin电阻值（第1档），单位Ω</v>
      </c>
      <c r="C21" s="86"/>
      <c r="D21" s="86"/>
      <c r="E21" s="86"/>
      <c r="F21" s="86"/>
      <c r="G21" s="86"/>
      <c r="H21" s="86">
        <v>1627.91</v>
      </c>
      <c r="I21" s="86"/>
      <c r="J21" s="44" t="s">
        <v>4</v>
      </c>
      <c r="K21" s="46">
        <f t="shared" ref="K21:K30" si="0">-(H21-N21)/H21</f>
        <v>6.1483742958763021E-2</v>
      </c>
      <c r="L21" s="46">
        <f t="shared" ref="L21:L30" si="1">-(H21-P21)/H21</f>
        <v>6.1483742958763021E-2</v>
      </c>
      <c r="M21" s="46">
        <f t="shared" ref="M21:M30" si="2">-(H21-R21)/H21</f>
        <v>6.1483742958763021E-2</v>
      </c>
      <c r="N21" s="85">
        <v>1728</v>
      </c>
      <c r="O21" s="85"/>
      <c r="P21" s="85">
        <v>1728</v>
      </c>
      <c r="Q21" s="85"/>
      <c r="R21" s="85">
        <v>1728</v>
      </c>
      <c r="S21" s="85"/>
      <c r="T21" s="53" t="str">
        <f t="shared" ref="T21:T30" si="3">IF(OR(ISBLANK(N21),ISBLANK(P21),ISBLANK(R21)),"数据不完整","")</f>
        <v/>
      </c>
    </row>
    <row r="22" spans="1:20" ht="60" customHeight="1">
      <c r="A22" s="84"/>
      <c r="B22" s="86" t="str">
        <f>" 熄灭分Bin电阻值（第1档），单位Ω"</f>
        <v xml:space="preserve"> 熄灭分Bin电阻值（第1档），单位Ω</v>
      </c>
      <c r="C22" s="86"/>
      <c r="D22" s="86"/>
      <c r="E22" s="86"/>
      <c r="F22" s="86"/>
      <c r="G22" s="86"/>
      <c r="H22" s="86">
        <v>2019.23</v>
      </c>
      <c r="I22" s="86"/>
      <c r="J22" s="44" t="s">
        <v>4</v>
      </c>
      <c r="K22" s="46">
        <f t="shared" si="0"/>
        <v>9.100993943235787E-2</v>
      </c>
      <c r="L22" s="46">
        <f t="shared" si="1"/>
        <v>9.100993943235787E-2</v>
      </c>
      <c r="M22" s="46">
        <f t="shared" si="2"/>
        <v>9.100993943235787E-2</v>
      </c>
      <c r="N22" s="87">
        <v>2203</v>
      </c>
      <c r="O22" s="87"/>
      <c r="P22" s="87">
        <v>2203</v>
      </c>
      <c r="Q22" s="87"/>
      <c r="R22" s="87">
        <v>2203</v>
      </c>
      <c r="S22" s="87"/>
      <c r="T22" s="53" t="str">
        <f t="shared" si="3"/>
        <v/>
      </c>
    </row>
    <row r="23" spans="1:20" ht="60" customHeight="1">
      <c r="A23" s="84"/>
      <c r="B23" s="86" t="str">
        <f>" 启动分Bin电阻值（第2档），单位Ω"</f>
        <v xml:space="preserve"> 启动分Bin电阻值（第2档），单位Ω</v>
      </c>
      <c r="C23" s="86"/>
      <c r="D23" s="86"/>
      <c r="E23" s="86"/>
      <c r="F23" s="86"/>
      <c r="G23" s="86"/>
      <c r="H23" s="86">
        <v>1261.26</v>
      </c>
      <c r="I23" s="86"/>
      <c r="J23" s="44" t="s">
        <v>4</v>
      </c>
      <c r="K23" s="46">
        <f t="shared" si="0"/>
        <v>6.8772497343925917E-2</v>
      </c>
      <c r="L23" s="46">
        <f t="shared" si="1"/>
        <v>6.8772497343925917E-2</v>
      </c>
      <c r="M23" s="46">
        <f t="shared" si="2"/>
        <v>6.8772497343925917E-2</v>
      </c>
      <c r="N23" s="85">
        <v>1348</v>
      </c>
      <c r="O23" s="87"/>
      <c r="P23" s="85">
        <v>1348</v>
      </c>
      <c r="Q23" s="87"/>
      <c r="R23" s="85">
        <v>1348</v>
      </c>
      <c r="S23" s="87"/>
      <c r="T23" s="53" t="str">
        <f t="shared" si="3"/>
        <v/>
      </c>
    </row>
    <row r="24" spans="1:20" ht="60" customHeight="1">
      <c r="A24" s="84"/>
      <c r="B24" s="86" t="str">
        <f>" 熄灭分Bin电阻值（第2档），单位Ω"</f>
        <v xml:space="preserve"> 熄灭分Bin电阻值（第2档），单位Ω</v>
      </c>
      <c r="C24" s="86"/>
      <c r="D24" s="86"/>
      <c r="E24" s="86"/>
      <c r="F24" s="86"/>
      <c r="G24" s="86"/>
      <c r="H24" s="86">
        <v>1627.91</v>
      </c>
      <c r="I24" s="86"/>
      <c r="J24" s="44" t="s">
        <v>4</v>
      </c>
      <c r="K24" s="46">
        <f t="shared" si="0"/>
        <v>6.1483742958763021E-2</v>
      </c>
      <c r="L24" s="46">
        <f t="shared" si="1"/>
        <v>6.1483742958763021E-2</v>
      </c>
      <c r="M24" s="46">
        <f t="shared" si="2"/>
        <v>6.1483742958763021E-2</v>
      </c>
      <c r="N24" s="87">
        <v>1728</v>
      </c>
      <c r="O24" s="87"/>
      <c r="P24" s="87">
        <v>1728</v>
      </c>
      <c r="Q24" s="87"/>
      <c r="R24" s="87">
        <v>1728</v>
      </c>
      <c r="S24" s="87"/>
      <c r="T24" s="53" t="str">
        <f t="shared" si="3"/>
        <v/>
      </c>
    </row>
    <row r="25" spans="1:20" ht="60" customHeight="1">
      <c r="A25" s="84"/>
      <c r="B25" s="86" t="str">
        <f>" 启动分Bin电阻值（第3档），单位Ω"</f>
        <v xml:space="preserve"> 启动分Bin电阻值（第3档），单位Ω</v>
      </c>
      <c r="C25" s="86"/>
      <c r="D25" s="86"/>
      <c r="E25" s="86"/>
      <c r="F25" s="86"/>
      <c r="G25" s="86"/>
      <c r="H25" s="86">
        <v>917.03</v>
      </c>
      <c r="I25" s="86"/>
      <c r="J25" s="44" t="s">
        <v>4</v>
      </c>
      <c r="K25" s="46">
        <f t="shared" si="0"/>
        <v>5.4491128970698917E-2</v>
      </c>
      <c r="L25" s="46">
        <f t="shared" si="1"/>
        <v>5.4491128970698917E-2</v>
      </c>
      <c r="M25" s="46">
        <f t="shared" si="2"/>
        <v>5.4491128970698917E-2</v>
      </c>
      <c r="N25" s="85">
        <v>967</v>
      </c>
      <c r="O25" s="85"/>
      <c r="P25" s="85">
        <v>967</v>
      </c>
      <c r="Q25" s="85"/>
      <c r="R25" s="85">
        <v>967</v>
      </c>
      <c r="S25" s="85"/>
      <c r="T25" s="53" t="str">
        <f t="shared" si="3"/>
        <v/>
      </c>
    </row>
    <row r="26" spans="1:20" ht="60" customHeight="1">
      <c r="A26" s="84"/>
      <c r="B26" s="86" t="str">
        <f>" 熄灭分Bin电阻值（第3档），单位Ω"</f>
        <v xml:space="preserve"> 熄灭分Bin电阻值（第3档），单位Ω</v>
      </c>
      <c r="C26" s="86"/>
      <c r="D26" s="86"/>
      <c r="E26" s="86"/>
      <c r="F26" s="86"/>
      <c r="G26" s="86"/>
      <c r="H26" s="86">
        <v>1261.26</v>
      </c>
      <c r="I26" s="86"/>
      <c r="J26" s="44" t="s">
        <v>4</v>
      </c>
      <c r="K26" s="46">
        <f t="shared" si="0"/>
        <v>6.8772497343925917E-2</v>
      </c>
      <c r="L26" s="46">
        <f t="shared" si="1"/>
        <v>6.8772497343925917E-2</v>
      </c>
      <c r="M26" s="46">
        <f t="shared" si="2"/>
        <v>6.8772497343925917E-2</v>
      </c>
      <c r="N26" s="87">
        <v>1348</v>
      </c>
      <c r="O26" s="87"/>
      <c r="P26" s="87">
        <v>1348</v>
      </c>
      <c r="Q26" s="87"/>
      <c r="R26" s="87">
        <v>1348</v>
      </c>
      <c r="S26" s="87"/>
      <c r="T26" s="53" t="str">
        <f t="shared" si="3"/>
        <v/>
      </c>
    </row>
    <row r="27" spans="1:20" ht="60" customHeight="1">
      <c r="A27" s="84"/>
      <c r="B27" s="86" t="str">
        <f>" 启动分Bin电阻值（第4档），单位Ω"</f>
        <v xml:space="preserve"> 启动分Bin电阻值（第4档），单位Ω</v>
      </c>
      <c r="C27" s="86"/>
      <c r="D27" s="86"/>
      <c r="E27" s="86"/>
      <c r="F27" s="86"/>
      <c r="G27" s="86"/>
      <c r="H27" s="86">
        <v>593.22</v>
      </c>
      <c r="I27" s="86"/>
      <c r="J27" s="44" t="s">
        <v>4</v>
      </c>
      <c r="K27" s="46">
        <f t="shared" si="0"/>
        <v>5.5257745861569015E-2</v>
      </c>
      <c r="L27" s="46">
        <f t="shared" si="1"/>
        <v>5.5257745861569015E-2</v>
      </c>
      <c r="M27" s="46">
        <f t="shared" si="2"/>
        <v>5.5257745861569015E-2</v>
      </c>
      <c r="N27" s="85">
        <v>626</v>
      </c>
      <c r="O27" s="87"/>
      <c r="P27" s="85">
        <v>626</v>
      </c>
      <c r="Q27" s="87"/>
      <c r="R27" s="85">
        <v>626</v>
      </c>
      <c r="S27" s="87"/>
      <c r="T27" s="53" t="str">
        <f t="shared" si="3"/>
        <v/>
      </c>
    </row>
    <row r="28" spans="1:20" ht="60" customHeight="1">
      <c r="A28" s="84"/>
      <c r="B28" s="86" t="str">
        <f>" 熄灭分Bin电阻值（第4档），单位Ω"</f>
        <v xml:space="preserve"> 熄灭分Bin电阻值（第4档），单位Ω</v>
      </c>
      <c r="C28" s="86"/>
      <c r="D28" s="86"/>
      <c r="E28" s="86"/>
      <c r="F28" s="86"/>
      <c r="G28" s="86"/>
      <c r="H28" s="86">
        <v>917.03</v>
      </c>
      <c r="I28" s="86"/>
      <c r="J28" s="44" t="s">
        <v>4</v>
      </c>
      <c r="K28" s="46">
        <f t="shared" si="0"/>
        <v>5.4491128970698917E-2</v>
      </c>
      <c r="L28" s="46">
        <f t="shared" si="1"/>
        <v>5.4491128970698917E-2</v>
      </c>
      <c r="M28" s="46">
        <f t="shared" si="2"/>
        <v>5.4491128970698917E-2</v>
      </c>
      <c r="N28" s="87">
        <v>967</v>
      </c>
      <c r="O28" s="87"/>
      <c r="P28" s="87">
        <v>967</v>
      </c>
      <c r="Q28" s="87"/>
      <c r="R28" s="87">
        <v>967</v>
      </c>
      <c r="S28" s="87"/>
      <c r="T28" s="53" t="str">
        <f t="shared" si="3"/>
        <v/>
      </c>
    </row>
    <row r="29" spans="1:20" ht="60" customHeight="1">
      <c r="A29" s="84"/>
      <c r="B29" s="86" t="str">
        <f>" 启动分Bin电阻值（第5档），单位Ω"</f>
        <v xml:space="preserve"> 启动分Bin电阻值（第5档），单位Ω</v>
      </c>
      <c r="C29" s="86"/>
      <c r="D29" s="86"/>
      <c r="E29" s="86"/>
      <c r="F29" s="86"/>
      <c r="G29" s="86"/>
      <c r="H29" s="86">
        <v>504.2</v>
      </c>
      <c r="I29" s="86"/>
      <c r="J29" s="44" t="s">
        <v>4</v>
      </c>
      <c r="K29" s="46">
        <f t="shared" si="0"/>
        <v>-0.2978976596588655</v>
      </c>
      <c r="L29" s="46">
        <f t="shared" si="1"/>
        <v>-0.2978976596588655</v>
      </c>
      <c r="M29" s="46">
        <f t="shared" si="2"/>
        <v>-0.2978976596588655</v>
      </c>
      <c r="N29" s="85">
        <v>354</v>
      </c>
      <c r="O29" s="87"/>
      <c r="P29" s="85">
        <v>354</v>
      </c>
      <c r="Q29" s="87"/>
      <c r="R29" s="85">
        <v>354</v>
      </c>
      <c r="S29" s="87"/>
      <c r="T29" s="53" t="str">
        <f t="shared" si="3"/>
        <v/>
      </c>
    </row>
    <row r="30" spans="1:20" ht="60" customHeight="1">
      <c r="A30" s="84"/>
      <c r="B30" s="86" t="str">
        <f>" 熄灭分Bin电阻值（第5档），单位Ω"</f>
        <v xml:space="preserve"> 熄灭分Bin电阻值（第5档），单位Ω</v>
      </c>
      <c r="C30" s="86"/>
      <c r="D30" s="86"/>
      <c r="E30" s="86"/>
      <c r="F30" s="86"/>
      <c r="G30" s="86"/>
      <c r="H30" s="86">
        <v>593.22</v>
      </c>
      <c r="I30" s="86"/>
      <c r="J30" s="44" t="s">
        <v>4</v>
      </c>
      <c r="K30" s="46">
        <f t="shared" si="0"/>
        <v>5.5257745861569015E-2</v>
      </c>
      <c r="L30" s="46">
        <f t="shared" si="1"/>
        <v>5.5257745861569015E-2</v>
      </c>
      <c r="M30" s="46">
        <f t="shared" si="2"/>
        <v>5.5257745861569015E-2</v>
      </c>
      <c r="N30" s="87">
        <v>626</v>
      </c>
      <c r="O30" s="87"/>
      <c r="P30" s="87">
        <v>626</v>
      </c>
      <c r="Q30" s="87"/>
      <c r="R30" s="87">
        <v>626</v>
      </c>
      <c r="S30" s="87"/>
      <c r="T30" s="53" t="str">
        <f t="shared" si="3"/>
        <v/>
      </c>
    </row>
    <row r="31" spans="1:20" ht="60" customHeight="1">
      <c r="A31" s="84" t="s">
        <v>361</v>
      </c>
      <c r="B31" s="86" t="str">
        <f>" 启动分Bin电阻值（第1档），单位Ω"</f>
        <v xml:space="preserve"> 启动分Bin电阻值（第1档），单位Ω</v>
      </c>
      <c r="C31" s="86"/>
      <c r="D31" s="86"/>
      <c r="E31" s="86"/>
      <c r="F31" s="86"/>
      <c r="G31" s="86"/>
      <c r="H31" s="86">
        <v>1627.91</v>
      </c>
      <c r="I31" s="86"/>
      <c r="J31" s="44" t="s">
        <v>4</v>
      </c>
      <c r="K31" s="46">
        <f t="shared" ref="K31:K46" si="4">-(H31-N31)/H31</f>
        <v>6.1483742958763021E-2</v>
      </c>
      <c r="L31" s="46">
        <f t="shared" ref="L31:L46" si="5">-(H31-P31)/H31</f>
        <v>6.1483742958763021E-2</v>
      </c>
      <c r="M31" s="46">
        <f t="shared" ref="M31:M46" si="6">-(H31-R31)/H31</f>
        <v>6.1483742958763021E-2</v>
      </c>
      <c r="N31" s="85">
        <v>1728</v>
      </c>
      <c r="O31" s="85"/>
      <c r="P31" s="85">
        <v>1728</v>
      </c>
      <c r="Q31" s="85"/>
      <c r="R31" s="85">
        <v>1728</v>
      </c>
      <c r="S31" s="85"/>
      <c r="T31" s="53" t="str">
        <f t="shared" ref="T31:T46" si="7">IF(OR(ISBLANK(N31),ISBLANK(P31),ISBLANK(R31)),"数据不完整","")</f>
        <v/>
      </c>
    </row>
    <row r="32" spans="1:20" ht="60" customHeight="1">
      <c r="A32" s="84"/>
      <c r="B32" s="86" t="str">
        <f>" 熄灭分Bin电阻值（第1档），单位Ω"</f>
        <v xml:space="preserve"> 熄灭分Bin电阻值（第1档），单位Ω</v>
      </c>
      <c r="C32" s="86"/>
      <c r="D32" s="86"/>
      <c r="E32" s="86"/>
      <c r="F32" s="86"/>
      <c r="G32" s="86"/>
      <c r="H32" s="86">
        <v>2019.23</v>
      </c>
      <c r="I32" s="86"/>
      <c r="J32" s="44" t="s">
        <v>4</v>
      </c>
      <c r="K32" s="46">
        <f t="shared" si="4"/>
        <v>9.100993943235787E-2</v>
      </c>
      <c r="L32" s="46">
        <f t="shared" si="5"/>
        <v>9.100993943235787E-2</v>
      </c>
      <c r="M32" s="46">
        <f t="shared" si="6"/>
        <v>9.100993943235787E-2</v>
      </c>
      <c r="N32" s="87">
        <v>2203</v>
      </c>
      <c r="O32" s="87"/>
      <c r="P32" s="87">
        <v>2203</v>
      </c>
      <c r="Q32" s="87"/>
      <c r="R32" s="87">
        <v>2203</v>
      </c>
      <c r="S32" s="87"/>
      <c r="T32" s="53" t="str">
        <f t="shared" si="7"/>
        <v/>
      </c>
    </row>
    <row r="33" spans="1:20" ht="60" customHeight="1">
      <c r="A33" s="84"/>
      <c r="B33" s="86" t="str">
        <f>" 启动分Bin电阻值（第2档），单位Ω"</f>
        <v xml:space="preserve"> 启动分Bin电阻值（第2档），单位Ω</v>
      </c>
      <c r="C33" s="86"/>
      <c r="D33" s="86"/>
      <c r="E33" s="86"/>
      <c r="F33" s="86"/>
      <c r="G33" s="86"/>
      <c r="H33" s="86">
        <v>1261.26</v>
      </c>
      <c r="I33" s="86"/>
      <c r="J33" s="44" t="s">
        <v>4</v>
      </c>
      <c r="K33" s="46">
        <f t="shared" si="4"/>
        <v>6.8772497343925917E-2</v>
      </c>
      <c r="L33" s="46">
        <f t="shared" si="5"/>
        <v>6.8772497343925917E-2</v>
      </c>
      <c r="M33" s="46">
        <f t="shared" si="6"/>
        <v>6.8772497343925917E-2</v>
      </c>
      <c r="N33" s="85">
        <v>1348</v>
      </c>
      <c r="O33" s="87"/>
      <c r="P33" s="85">
        <v>1348</v>
      </c>
      <c r="Q33" s="87"/>
      <c r="R33" s="85">
        <v>1348</v>
      </c>
      <c r="S33" s="87"/>
      <c r="T33" s="53" t="str">
        <f t="shared" si="7"/>
        <v/>
      </c>
    </row>
    <row r="34" spans="1:20" ht="60" customHeight="1">
      <c r="A34" s="84"/>
      <c r="B34" s="86" t="str">
        <f>" 熄灭分Bin电阻值（第2档），单位Ω"</f>
        <v xml:space="preserve"> 熄灭分Bin电阻值（第2档），单位Ω</v>
      </c>
      <c r="C34" s="86"/>
      <c r="D34" s="86"/>
      <c r="E34" s="86"/>
      <c r="F34" s="86"/>
      <c r="G34" s="86"/>
      <c r="H34" s="86">
        <v>1627.91</v>
      </c>
      <c r="I34" s="86"/>
      <c r="J34" s="44" t="s">
        <v>4</v>
      </c>
      <c r="K34" s="46">
        <f t="shared" si="4"/>
        <v>6.1483742958763021E-2</v>
      </c>
      <c r="L34" s="46">
        <f t="shared" si="5"/>
        <v>6.1483742958763021E-2</v>
      </c>
      <c r="M34" s="46">
        <f t="shared" si="6"/>
        <v>6.1483742958763021E-2</v>
      </c>
      <c r="N34" s="87">
        <v>1728</v>
      </c>
      <c r="O34" s="87"/>
      <c r="P34" s="87">
        <v>1728</v>
      </c>
      <c r="Q34" s="87"/>
      <c r="R34" s="87">
        <v>1728</v>
      </c>
      <c r="S34" s="87"/>
      <c r="T34" s="53" t="str">
        <f t="shared" si="7"/>
        <v/>
      </c>
    </row>
    <row r="35" spans="1:20" ht="60" customHeight="1">
      <c r="A35" s="84"/>
      <c r="B35" s="86" t="str">
        <f>" 启动分Bin电阻值（第3档），单位Ω"</f>
        <v xml:space="preserve"> 启动分Bin电阻值（第3档），单位Ω</v>
      </c>
      <c r="C35" s="86"/>
      <c r="D35" s="86"/>
      <c r="E35" s="86"/>
      <c r="F35" s="86"/>
      <c r="G35" s="86"/>
      <c r="H35" s="86">
        <v>917.03</v>
      </c>
      <c r="I35" s="86"/>
      <c r="J35" s="44" t="s">
        <v>4</v>
      </c>
      <c r="K35" s="46">
        <f t="shared" si="4"/>
        <v>5.4491128970698917E-2</v>
      </c>
      <c r="L35" s="46">
        <f t="shared" si="5"/>
        <v>5.4491128970698917E-2</v>
      </c>
      <c r="M35" s="46">
        <f t="shared" si="6"/>
        <v>5.4491128970698917E-2</v>
      </c>
      <c r="N35" s="85">
        <v>967</v>
      </c>
      <c r="O35" s="85"/>
      <c r="P35" s="85">
        <v>967</v>
      </c>
      <c r="Q35" s="85"/>
      <c r="R35" s="85">
        <v>967</v>
      </c>
      <c r="S35" s="85"/>
      <c r="T35" s="53" t="str">
        <f t="shared" si="7"/>
        <v/>
      </c>
    </row>
    <row r="36" spans="1:20" ht="60" customHeight="1">
      <c r="A36" s="84"/>
      <c r="B36" s="86" t="str">
        <f>" 熄灭分Bin电阻值（第3档），单位Ω"</f>
        <v xml:space="preserve"> 熄灭分Bin电阻值（第3档），单位Ω</v>
      </c>
      <c r="C36" s="86"/>
      <c r="D36" s="86"/>
      <c r="E36" s="86"/>
      <c r="F36" s="86"/>
      <c r="G36" s="86"/>
      <c r="H36" s="86">
        <v>1261.26</v>
      </c>
      <c r="I36" s="86"/>
      <c r="J36" s="44" t="s">
        <v>4</v>
      </c>
      <c r="K36" s="46">
        <f t="shared" si="4"/>
        <v>6.8772497343925917E-2</v>
      </c>
      <c r="L36" s="46">
        <f t="shared" si="5"/>
        <v>6.8772497343925917E-2</v>
      </c>
      <c r="M36" s="46">
        <f t="shared" si="6"/>
        <v>6.8772497343925917E-2</v>
      </c>
      <c r="N36" s="87">
        <v>1348</v>
      </c>
      <c r="O36" s="87"/>
      <c r="P36" s="87">
        <v>1348</v>
      </c>
      <c r="Q36" s="87"/>
      <c r="R36" s="87">
        <v>1348</v>
      </c>
      <c r="S36" s="87"/>
      <c r="T36" s="53" t="str">
        <f t="shared" si="7"/>
        <v/>
      </c>
    </row>
    <row r="37" spans="1:20" ht="60" customHeight="1">
      <c r="A37" s="84"/>
      <c r="B37" s="86" t="str">
        <f>" 启动分Bin电阻值（第4档），单位Ω"</f>
        <v xml:space="preserve"> 启动分Bin电阻值（第4档），单位Ω</v>
      </c>
      <c r="C37" s="86"/>
      <c r="D37" s="86"/>
      <c r="E37" s="86"/>
      <c r="F37" s="86"/>
      <c r="G37" s="86"/>
      <c r="H37" s="86">
        <v>593.22</v>
      </c>
      <c r="I37" s="86"/>
      <c r="J37" s="44" t="s">
        <v>4</v>
      </c>
      <c r="K37" s="46">
        <f t="shared" si="4"/>
        <v>5.5257745861569015E-2</v>
      </c>
      <c r="L37" s="46">
        <f t="shared" si="5"/>
        <v>5.5257745861569015E-2</v>
      </c>
      <c r="M37" s="46">
        <f t="shared" si="6"/>
        <v>5.5257745861569015E-2</v>
      </c>
      <c r="N37" s="85">
        <v>626</v>
      </c>
      <c r="O37" s="87"/>
      <c r="P37" s="85">
        <v>626</v>
      </c>
      <c r="Q37" s="87"/>
      <c r="R37" s="85">
        <v>626</v>
      </c>
      <c r="S37" s="87"/>
      <c r="T37" s="53" t="str">
        <f t="shared" si="7"/>
        <v/>
      </c>
    </row>
    <row r="38" spans="1:20" ht="60" customHeight="1">
      <c r="A38" s="84"/>
      <c r="B38" s="86" t="str">
        <f>" 熄灭分Bin电阻值（第4档），单位Ω"</f>
        <v xml:space="preserve"> 熄灭分Bin电阻值（第4档），单位Ω</v>
      </c>
      <c r="C38" s="86"/>
      <c r="D38" s="86"/>
      <c r="E38" s="86"/>
      <c r="F38" s="86"/>
      <c r="G38" s="86"/>
      <c r="H38" s="86">
        <v>917.03</v>
      </c>
      <c r="I38" s="86"/>
      <c r="J38" s="44" t="s">
        <v>4</v>
      </c>
      <c r="K38" s="46">
        <f t="shared" si="4"/>
        <v>5.4491128970698917E-2</v>
      </c>
      <c r="L38" s="46">
        <f t="shared" si="5"/>
        <v>5.4491128970698917E-2</v>
      </c>
      <c r="M38" s="46">
        <f t="shared" si="6"/>
        <v>5.4491128970698917E-2</v>
      </c>
      <c r="N38" s="87">
        <v>967</v>
      </c>
      <c r="O38" s="87"/>
      <c r="P38" s="87">
        <v>967</v>
      </c>
      <c r="Q38" s="87"/>
      <c r="R38" s="87">
        <v>967</v>
      </c>
      <c r="S38" s="87"/>
      <c r="T38" s="53" t="str">
        <f t="shared" si="7"/>
        <v/>
      </c>
    </row>
    <row r="39" spans="1:20" ht="60" customHeight="1">
      <c r="A39" s="84"/>
      <c r="B39" s="86" t="str">
        <f>" 启动分Bin电阻值（第5档），单位Ω"</f>
        <v xml:space="preserve"> 启动分Bin电阻值（第5档），单位Ω</v>
      </c>
      <c r="C39" s="86"/>
      <c r="D39" s="86"/>
      <c r="E39" s="86"/>
      <c r="F39" s="86"/>
      <c r="G39" s="86"/>
      <c r="H39" s="86">
        <v>504.2</v>
      </c>
      <c r="I39" s="86"/>
      <c r="J39" s="44" t="s">
        <v>4</v>
      </c>
      <c r="K39" s="46">
        <f t="shared" si="4"/>
        <v>-0.2978976596588655</v>
      </c>
      <c r="L39" s="46">
        <f t="shared" si="5"/>
        <v>-0.2978976596588655</v>
      </c>
      <c r="M39" s="46">
        <f t="shared" si="6"/>
        <v>-0.2978976596588655</v>
      </c>
      <c r="N39" s="85">
        <v>354</v>
      </c>
      <c r="O39" s="87"/>
      <c r="P39" s="85">
        <v>354</v>
      </c>
      <c r="Q39" s="87"/>
      <c r="R39" s="85">
        <v>354</v>
      </c>
      <c r="S39" s="87"/>
      <c r="T39" s="53" t="str">
        <f t="shared" si="7"/>
        <v/>
      </c>
    </row>
    <row r="40" spans="1:20" ht="60" customHeight="1">
      <c r="A40" s="84"/>
      <c r="B40" s="86" t="str">
        <f>" 熄灭分Bin电阻值（第5档），单位Ω"</f>
        <v xml:space="preserve"> 熄灭分Bin电阻值（第5档），单位Ω</v>
      </c>
      <c r="C40" s="86"/>
      <c r="D40" s="86"/>
      <c r="E40" s="86"/>
      <c r="F40" s="86"/>
      <c r="G40" s="86"/>
      <c r="H40" s="86">
        <v>593.22</v>
      </c>
      <c r="I40" s="86"/>
      <c r="J40" s="44" t="s">
        <v>4</v>
      </c>
      <c r="K40" s="46">
        <f t="shared" si="4"/>
        <v>5.5257745861569015E-2</v>
      </c>
      <c r="L40" s="46">
        <f t="shared" si="5"/>
        <v>5.5257745861569015E-2</v>
      </c>
      <c r="M40" s="46">
        <f t="shared" si="6"/>
        <v>5.5257745861569015E-2</v>
      </c>
      <c r="N40" s="87">
        <v>626</v>
      </c>
      <c r="O40" s="87"/>
      <c r="P40" s="87">
        <v>626</v>
      </c>
      <c r="Q40" s="87"/>
      <c r="R40" s="87">
        <v>626</v>
      </c>
      <c r="S40" s="87"/>
      <c r="T40" s="53" t="str">
        <f t="shared" si="7"/>
        <v/>
      </c>
    </row>
    <row r="41" spans="1:20" ht="60" customHeight="1">
      <c r="A41" s="161" t="s">
        <v>362</v>
      </c>
      <c r="B41" s="86" t="str">
        <f>" 启动分Bin电阻值（第1档），单位Ω"</f>
        <v xml:space="preserve"> 启动分Bin电阻值（第1档），单位Ω</v>
      </c>
      <c r="C41" s="86"/>
      <c r="D41" s="86"/>
      <c r="E41" s="86"/>
      <c r="F41" s="86"/>
      <c r="G41" s="86"/>
      <c r="H41" s="86">
        <v>1627.91</v>
      </c>
      <c r="I41" s="86"/>
      <c r="J41" s="44" t="s">
        <v>4</v>
      </c>
      <c r="K41" s="46">
        <f t="shared" si="4"/>
        <v>5.9026604664876997E-2</v>
      </c>
      <c r="L41" s="46">
        <f t="shared" si="5"/>
        <v>5.9026604664876997E-2</v>
      </c>
      <c r="M41" s="46">
        <f t="shared" si="6"/>
        <v>5.9026604664876997E-2</v>
      </c>
      <c r="N41" s="85">
        <v>1724</v>
      </c>
      <c r="O41" s="85"/>
      <c r="P41" s="85">
        <v>1724</v>
      </c>
      <c r="Q41" s="85"/>
      <c r="R41" s="85">
        <v>1724</v>
      </c>
      <c r="S41" s="85"/>
      <c r="T41" s="53" t="str">
        <f t="shared" si="7"/>
        <v/>
      </c>
    </row>
    <row r="42" spans="1:20" ht="60" customHeight="1">
      <c r="A42" s="162"/>
      <c r="B42" s="86" t="str">
        <f>" 熄灭分Bin电阻值（第1档），单位Ω"</f>
        <v xml:space="preserve"> 熄灭分Bin电阻值（第1档），单位Ω</v>
      </c>
      <c r="C42" s="86"/>
      <c r="D42" s="86"/>
      <c r="E42" s="86"/>
      <c r="F42" s="86"/>
      <c r="G42" s="86"/>
      <c r="H42" s="86">
        <v>2019.23</v>
      </c>
      <c r="I42" s="86"/>
      <c r="J42" s="44" t="s">
        <v>4</v>
      </c>
      <c r="K42" s="46">
        <f t="shared" si="4"/>
        <v>8.9028986296756679E-2</v>
      </c>
      <c r="L42" s="46">
        <f t="shared" si="5"/>
        <v>8.9028986296756679E-2</v>
      </c>
      <c r="M42" s="46">
        <f t="shared" si="6"/>
        <v>8.9028986296756679E-2</v>
      </c>
      <c r="N42" s="87">
        <v>2199</v>
      </c>
      <c r="O42" s="87"/>
      <c r="P42" s="87">
        <v>2199</v>
      </c>
      <c r="Q42" s="87"/>
      <c r="R42" s="87">
        <v>2199</v>
      </c>
      <c r="S42" s="87"/>
      <c r="T42" s="53" t="str">
        <f t="shared" si="7"/>
        <v/>
      </c>
    </row>
    <row r="43" spans="1:20" ht="60" customHeight="1">
      <c r="A43" s="162"/>
      <c r="B43" s="86" t="str">
        <f>" 启动分Bin电阻值（第2档），单位Ω"</f>
        <v xml:space="preserve"> 启动分Bin电阻值（第2档），单位Ω</v>
      </c>
      <c r="C43" s="86"/>
      <c r="D43" s="86"/>
      <c r="E43" s="86"/>
      <c r="F43" s="86"/>
      <c r="G43" s="86"/>
      <c r="H43" s="86">
        <v>1261.26</v>
      </c>
      <c r="I43" s="86"/>
      <c r="J43" s="44" t="s">
        <v>4</v>
      </c>
      <c r="K43" s="46">
        <f t="shared" si="4"/>
        <v>6.7186781472495766E-2</v>
      </c>
      <c r="L43" s="46">
        <f t="shared" si="5"/>
        <v>6.7186781472495766E-2</v>
      </c>
      <c r="M43" s="46">
        <f t="shared" si="6"/>
        <v>6.7186781472495766E-2</v>
      </c>
      <c r="N43" s="85">
        <v>1346</v>
      </c>
      <c r="O43" s="87"/>
      <c r="P43" s="85">
        <v>1346</v>
      </c>
      <c r="Q43" s="87"/>
      <c r="R43" s="85">
        <v>1346</v>
      </c>
      <c r="S43" s="87"/>
      <c r="T43" s="53" t="str">
        <f t="shared" si="7"/>
        <v/>
      </c>
    </row>
    <row r="44" spans="1:20" ht="60" customHeight="1">
      <c r="A44" s="162"/>
      <c r="B44" s="86" t="str">
        <f>" 熄灭分Bin电阻值（第2档），单位Ω"</f>
        <v xml:space="preserve"> 熄灭分Bin电阻值（第2档），单位Ω</v>
      </c>
      <c r="C44" s="86"/>
      <c r="D44" s="86"/>
      <c r="E44" s="86"/>
      <c r="F44" s="86"/>
      <c r="G44" s="86"/>
      <c r="H44" s="86">
        <v>1627.91</v>
      </c>
      <c r="I44" s="86"/>
      <c r="J44" s="44" t="s">
        <v>4</v>
      </c>
      <c r="K44" s="46">
        <f t="shared" si="4"/>
        <v>5.9026604664876997E-2</v>
      </c>
      <c r="L44" s="46">
        <f t="shared" si="5"/>
        <v>5.9026604664876997E-2</v>
      </c>
      <c r="M44" s="46">
        <f t="shared" si="6"/>
        <v>5.9026604664876997E-2</v>
      </c>
      <c r="N44" s="87">
        <v>1724</v>
      </c>
      <c r="O44" s="87"/>
      <c r="P44" s="87">
        <v>1724</v>
      </c>
      <c r="Q44" s="87"/>
      <c r="R44" s="87">
        <v>1724</v>
      </c>
      <c r="S44" s="87"/>
      <c r="T44" s="53" t="str">
        <f t="shared" si="7"/>
        <v/>
      </c>
    </row>
    <row r="45" spans="1:20" ht="60" customHeight="1">
      <c r="A45" s="162"/>
      <c r="B45" s="86" t="str">
        <f>" 启动分Bin电阻值（第3档），单位Ω"</f>
        <v xml:space="preserve"> 启动分Bin电阻值（第3档），单位Ω</v>
      </c>
      <c r="C45" s="86"/>
      <c r="D45" s="86"/>
      <c r="E45" s="86"/>
      <c r="F45" s="86"/>
      <c r="G45" s="86"/>
      <c r="H45" s="86">
        <v>1160.71</v>
      </c>
      <c r="I45" s="86"/>
      <c r="J45" s="44" t="s">
        <v>4</v>
      </c>
      <c r="K45" s="46">
        <f t="shared" si="4"/>
        <v>-0.17292002308931606</v>
      </c>
      <c r="L45" s="46">
        <f t="shared" si="5"/>
        <v>-0.17292002308931606</v>
      </c>
      <c r="M45" s="46">
        <f t="shared" si="6"/>
        <v>-0.17292002308931606</v>
      </c>
      <c r="N45" s="85">
        <v>960</v>
      </c>
      <c r="O45" s="85"/>
      <c r="P45" s="85">
        <v>960</v>
      </c>
      <c r="Q45" s="85"/>
      <c r="R45" s="85">
        <v>960</v>
      </c>
      <c r="S45" s="85"/>
      <c r="T45" s="53" t="str">
        <f t="shared" si="7"/>
        <v/>
      </c>
    </row>
    <row r="46" spans="1:20" ht="60" customHeight="1">
      <c r="A46" s="163"/>
      <c r="B46" s="86" t="str">
        <f>" 熄灭分Bin电阻值（第3档），单位Ω"</f>
        <v xml:space="preserve"> 熄灭分Bin电阻值（第3档），单位Ω</v>
      </c>
      <c r="C46" s="86"/>
      <c r="D46" s="86"/>
      <c r="E46" s="86"/>
      <c r="F46" s="86"/>
      <c r="G46" s="86"/>
      <c r="H46" s="86">
        <v>1261.26</v>
      </c>
      <c r="I46" s="86"/>
      <c r="J46" s="44" t="s">
        <v>4</v>
      </c>
      <c r="K46" s="46">
        <f t="shared" si="4"/>
        <v>6.7186781472495766E-2</v>
      </c>
      <c r="L46" s="46">
        <f t="shared" si="5"/>
        <v>6.7186781472495766E-2</v>
      </c>
      <c r="M46" s="46">
        <f t="shared" si="6"/>
        <v>6.7186781472495766E-2</v>
      </c>
      <c r="N46" s="87">
        <v>1346</v>
      </c>
      <c r="O46" s="87"/>
      <c r="P46" s="87">
        <v>1346</v>
      </c>
      <c r="Q46" s="87"/>
      <c r="R46" s="87">
        <v>1346</v>
      </c>
      <c r="S46" s="87"/>
      <c r="T46" s="53" t="str">
        <f t="shared" si="7"/>
        <v/>
      </c>
    </row>
    <row r="47" spans="1:20" ht="60" customHeight="1">
      <c r="A47" s="161" t="s">
        <v>363</v>
      </c>
      <c r="B47" s="86" t="str">
        <f>" 启动分Bin电阻值（第1档），单位Ω"</f>
        <v xml:space="preserve"> 启动分Bin电阻值（第1档），单位Ω</v>
      </c>
      <c r="C47" s="86"/>
      <c r="D47" s="86"/>
      <c r="E47" s="86"/>
      <c r="F47" s="86"/>
      <c r="G47" s="86"/>
      <c r="H47" s="86">
        <v>1627.91</v>
      </c>
      <c r="I47" s="86"/>
      <c r="J47" s="44" t="s">
        <v>4</v>
      </c>
      <c r="K47" s="46">
        <f t="shared" ref="K47:K52" si="8">-(H47-N47)/H47</f>
        <v>5.9026604664876997E-2</v>
      </c>
      <c r="L47" s="46">
        <f t="shared" ref="L47:L52" si="9">-(H47-P47)/H47</f>
        <v>5.9026604664876997E-2</v>
      </c>
      <c r="M47" s="46">
        <f t="shared" ref="M47:M52" si="10">-(H47-R47)/H47</f>
        <v>5.9026604664876997E-2</v>
      </c>
      <c r="N47" s="85">
        <v>1724</v>
      </c>
      <c r="O47" s="85"/>
      <c r="P47" s="85">
        <v>1724</v>
      </c>
      <c r="Q47" s="85"/>
      <c r="R47" s="85">
        <v>1724</v>
      </c>
      <c r="S47" s="85"/>
      <c r="T47" s="53" t="str">
        <f t="shared" ref="T47:T52" si="11">IF(OR(ISBLANK(N47),ISBLANK(P47),ISBLANK(R47)),"数据不完整","")</f>
        <v/>
      </c>
    </row>
    <row r="48" spans="1:20" ht="60" customHeight="1">
      <c r="A48" s="162"/>
      <c r="B48" s="86" t="str">
        <f>" 熄灭分Bin电阻值（第1档），单位Ω"</f>
        <v xml:space="preserve"> 熄灭分Bin电阻值（第1档），单位Ω</v>
      </c>
      <c r="C48" s="86"/>
      <c r="D48" s="86"/>
      <c r="E48" s="86"/>
      <c r="F48" s="86"/>
      <c r="G48" s="86"/>
      <c r="H48" s="86">
        <v>2019.23</v>
      </c>
      <c r="I48" s="86"/>
      <c r="J48" s="44" t="s">
        <v>4</v>
      </c>
      <c r="K48" s="46">
        <f t="shared" si="8"/>
        <v>8.9028986296756679E-2</v>
      </c>
      <c r="L48" s="46">
        <f t="shared" si="9"/>
        <v>8.9028986296756679E-2</v>
      </c>
      <c r="M48" s="46">
        <f t="shared" si="10"/>
        <v>8.9028986296756679E-2</v>
      </c>
      <c r="N48" s="87">
        <v>2199</v>
      </c>
      <c r="O48" s="87"/>
      <c r="P48" s="87">
        <v>2199</v>
      </c>
      <c r="Q48" s="87"/>
      <c r="R48" s="87">
        <v>2199</v>
      </c>
      <c r="S48" s="87"/>
      <c r="T48" s="53" t="str">
        <f t="shared" si="11"/>
        <v/>
      </c>
    </row>
    <row r="49" spans="1:20" ht="60" customHeight="1">
      <c r="A49" s="162"/>
      <c r="B49" s="86" t="str">
        <f>" 启动分Bin电阻值（第2档），单位Ω"</f>
        <v xml:space="preserve"> 启动分Bin电阻值（第2档），单位Ω</v>
      </c>
      <c r="C49" s="86"/>
      <c r="D49" s="86"/>
      <c r="E49" s="86"/>
      <c r="F49" s="86"/>
      <c r="G49" s="86"/>
      <c r="H49" s="86">
        <v>1261.26</v>
      </c>
      <c r="I49" s="86"/>
      <c r="J49" s="44" t="s">
        <v>4</v>
      </c>
      <c r="K49" s="46">
        <f t="shared" si="8"/>
        <v>6.7186781472495766E-2</v>
      </c>
      <c r="L49" s="46">
        <f t="shared" si="9"/>
        <v>6.7186781472495766E-2</v>
      </c>
      <c r="M49" s="46">
        <f t="shared" si="10"/>
        <v>6.7186781472495766E-2</v>
      </c>
      <c r="N49" s="85">
        <v>1346</v>
      </c>
      <c r="O49" s="87"/>
      <c r="P49" s="85">
        <v>1346</v>
      </c>
      <c r="Q49" s="87"/>
      <c r="R49" s="85">
        <v>1346</v>
      </c>
      <c r="S49" s="87"/>
      <c r="T49" s="53" t="str">
        <f t="shared" si="11"/>
        <v/>
      </c>
    </row>
    <row r="50" spans="1:20" ht="60" customHeight="1">
      <c r="A50" s="162"/>
      <c r="B50" s="86" t="str">
        <f>" 熄灭分Bin电阻值（第2档），单位Ω"</f>
        <v xml:space="preserve"> 熄灭分Bin电阻值（第2档），单位Ω</v>
      </c>
      <c r="C50" s="86"/>
      <c r="D50" s="86"/>
      <c r="E50" s="86"/>
      <c r="F50" s="86"/>
      <c r="G50" s="86"/>
      <c r="H50" s="86">
        <v>1627.91</v>
      </c>
      <c r="I50" s="86"/>
      <c r="J50" s="44" t="s">
        <v>4</v>
      </c>
      <c r="K50" s="46">
        <f t="shared" si="8"/>
        <v>5.9026604664876997E-2</v>
      </c>
      <c r="L50" s="46">
        <f t="shared" si="9"/>
        <v>5.9026604664876997E-2</v>
      </c>
      <c r="M50" s="46">
        <f t="shared" si="10"/>
        <v>5.9026604664876997E-2</v>
      </c>
      <c r="N50" s="87">
        <v>1724</v>
      </c>
      <c r="O50" s="87"/>
      <c r="P50" s="87">
        <v>1724</v>
      </c>
      <c r="Q50" s="87"/>
      <c r="R50" s="87">
        <v>1724</v>
      </c>
      <c r="S50" s="87"/>
      <c r="T50" s="53" t="str">
        <f t="shared" si="11"/>
        <v/>
      </c>
    </row>
    <row r="51" spans="1:20" ht="60" customHeight="1">
      <c r="A51" s="162"/>
      <c r="B51" s="86" t="str">
        <f>" 启动分Bin电阻值（第3档），单位Ω"</f>
        <v xml:space="preserve"> 启动分Bin电阻值（第3档），单位Ω</v>
      </c>
      <c r="C51" s="86"/>
      <c r="D51" s="86"/>
      <c r="E51" s="86"/>
      <c r="F51" s="86"/>
      <c r="G51" s="86"/>
      <c r="H51" s="86">
        <v>1160.71</v>
      </c>
      <c r="I51" s="86"/>
      <c r="J51" s="44" t="s">
        <v>4</v>
      </c>
      <c r="K51" s="46">
        <f t="shared" si="8"/>
        <v>-0.17292002308931606</v>
      </c>
      <c r="L51" s="46">
        <f t="shared" si="9"/>
        <v>-0.17292002308931606</v>
      </c>
      <c r="M51" s="46">
        <f t="shared" si="10"/>
        <v>-0.17292002308931606</v>
      </c>
      <c r="N51" s="85">
        <v>960</v>
      </c>
      <c r="O51" s="85"/>
      <c r="P51" s="85">
        <v>960</v>
      </c>
      <c r="Q51" s="85"/>
      <c r="R51" s="85">
        <v>960</v>
      </c>
      <c r="S51" s="85"/>
      <c r="T51" s="53" t="str">
        <f t="shared" si="11"/>
        <v/>
      </c>
    </row>
    <row r="52" spans="1:20" ht="60" customHeight="1">
      <c r="A52" s="163"/>
      <c r="B52" s="86" t="str">
        <f>" 熄灭分Bin电阻值（第3档），单位Ω"</f>
        <v xml:space="preserve"> 熄灭分Bin电阻值（第3档），单位Ω</v>
      </c>
      <c r="C52" s="86"/>
      <c r="D52" s="86"/>
      <c r="E52" s="86"/>
      <c r="F52" s="86"/>
      <c r="G52" s="86"/>
      <c r="H52" s="86">
        <v>1261.26</v>
      </c>
      <c r="I52" s="86"/>
      <c r="J52" s="44" t="s">
        <v>4</v>
      </c>
      <c r="K52" s="46">
        <f t="shared" si="8"/>
        <v>6.7186781472495766E-2</v>
      </c>
      <c r="L52" s="46">
        <f t="shared" si="9"/>
        <v>6.7186781472495766E-2</v>
      </c>
      <c r="M52" s="46">
        <f t="shared" si="10"/>
        <v>6.7186781472495766E-2</v>
      </c>
      <c r="N52" s="87">
        <v>1346</v>
      </c>
      <c r="O52" s="87"/>
      <c r="P52" s="87">
        <v>1346</v>
      </c>
      <c r="Q52" s="87"/>
      <c r="R52" s="87">
        <v>1346</v>
      </c>
      <c r="S52" s="87"/>
      <c r="T52" s="53" t="str">
        <f t="shared" si="11"/>
        <v/>
      </c>
    </row>
    <row r="53" spans="1:20" ht="36" customHeight="1">
      <c r="A53" s="90" t="s">
        <v>245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</row>
    <row r="54" spans="1:20" ht="36" customHeight="1">
      <c r="A54" s="117" t="s">
        <v>317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9"/>
    </row>
    <row r="55" spans="1:20" ht="31.5" customHeight="1">
      <c r="A55" s="107" t="s">
        <v>0</v>
      </c>
      <c r="B55" s="107" t="s">
        <v>1</v>
      </c>
      <c r="C55" s="107"/>
      <c r="D55" s="107"/>
      <c r="E55" s="107"/>
      <c r="F55" s="107" t="s">
        <v>44</v>
      </c>
      <c r="G55" s="107"/>
      <c r="H55" s="107" t="s">
        <v>2</v>
      </c>
      <c r="I55" s="101"/>
      <c r="J55" s="101"/>
      <c r="K55" s="101" t="s">
        <v>63</v>
      </c>
      <c r="L55" s="109" t="s">
        <v>64</v>
      </c>
      <c r="M55" s="101" t="s">
        <v>65</v>
      </c>
      <c r="N55" s="107" t="s">
        <v>16</v>
      </c>
      <c r="O55" s="101"/>
      <c r="P55" s="101"/>
      <c r="Q55" s="101"/>
      <c r="R55" s="101"/>
      <c r="S55" s="101"/>
      <c r="T55" s="112" t="s">
        <v>3</v>
      </c>
    </row>
    <row r="56" spans="1:20" ht="36.75" customHeight="1">
      <c r="A56" s="107"/>
      <c r="B56" s="107"/>
      <c r="C56" s="107"/>
      <c r="D56" s="107"/>
      <c r="E56" s="107"/>
      <c r="F56" s="107"/>
      <c r="G56" s="107"/>
      <c r="H56" s="101"/>
      <c r="I56" s="101"/>
      <c r="J56" s="101"/>
      <c r="K56" s="101"/>
      <c r="L56" s="109"/>
      <c r="M56" s="101"/>
      <c r="N56" s="52">
        <v>9</v>
      </c>
      <c r="O56" s="52" t="s">
        <v>58</v>
      </c>
      <c r="P56" s="52">
        <v>14</v>
      </c>
      <c r="Q56" s="52" t="s">
        <v>58</v>
      </c>
      <c r="R56" s="52">
        <v>16</v>
      </c>
      <c r="S56" s="52" t="s">
        <v>58</v>
      </c>
      <c r="T56" s="112"/>
    </row>
    <row r="57" spans="1:20" ht="55.5" customHeight="1">
      <c r="A57" s="161" t="s">
        <v>368</v>
      </c>
      <c r="B57" s="86" t="str">
        <f t="shared" ref="B57:B66" si="12">"输出电流均值(mA)"</f>
        <v>输出电流均值(mA)</v>
      </c>
      <c r="C57" s="86"/>
      <c r="D57" s="86"/>
      <c r="E57" s="86"/>
      <c r="F57" s="105" t="s">
        <v>135</v>
      </c>
      <c r="G57" s="105"/>
      <c r="H57" s="86">
        <v>930</v>
      </c>
      <c r="I57" s="86"/>
      <c r="J57" s="47" t="s">
        <v>5</v>
      </c>
      <c r="K57" s="46">
        <f t="shared" ref="K57" si="13">-(H57-N57)/H57</f>
        <v>-3.2258064516129032E-3</v>
      </c>
      <c r="L57" s="46">
        <f t="shared" ref="L57" si="14">-(H57-P57)/H57</f>
        <v>-3.2258064516129032E-3</v>
      </c>
      <c r="M57" s="46">
        <f t="shared" ref="M57" si="15">-(H57-R57)/H57</f>
        <v>-3.2258064516129032E-3</v>
      </c>
      <c r="N57" s="87">
        <v>927</v>
      </c>
      <c r="O57" s="87"/>
      <c r="P57" s="87">
        <v>927</v>
      </c>
      <c r="Q57" s="87"/>
      <c r="R57" s="87">
        <v>927</v>
      </c>
      <c r="S57" s="87"/>
      <c r="T57" s="42" t="str">
        <f t="shared" ref="T57" si="16">IF(OR(ISBLANK(N57),ISBLANK(P57),ISBLANK(R57)),"数据不完整","")</f>
        <v/>
      </c>
    </row>
    <row r="58" spans="1:20" ht="55.5" customHeight="1">
      <c r="A58" s="162"/>
      <c r="B58" s="86" t="str">
        <f t="shared" si="12"/>
        <v>输出电流均值(mA)</v>
      </c>
      <c r="C58" s="86"/>
      <c r="D58" s="86"/>
      <c r="E58" s="86"/>
      <c r="F58" s="105" t="s">
        <v>364</v>
      </c>
      <c r="G58" s="105"/>
      <c r="H58" s="86">
        <v>890</v>
      </c>
      <c r="I58" s="86"/>
      <c r="J58" s="47" t="s">
        <v>5</v>
      </c>
      <c r="K58" s="46">
        <f t="shared" ref="K58" si="17">-(H58-N58)/H58</f>
        <v>-2.2471910112359553E-3</v>
      </c>
      <c r="L58" s="46">
        <f t="shared" ref="L58" si="18">-(H58-P58)/H58</f>
        <v>-2.2471910112359553E-3</v>
      </c>
      <c r="M58" s="46">
        <f t="shared" ref="M58" si="19">-(H58-R58)/H58</f>
        <v>-2.2471910112359553E-3</v>
      </c>
      <c r="N58" s="87">
        <v>888</v>
      </c>
      <c r="O58" s="87"/>
      <c r="P58" s="87">
        <v>888</v>
      </c>
      <c r="Q58" s="87"/>
      <c r="R58" s="87">
        <v>888</v>
      </c>
      <c r="S58" s="87"/>
      <c r="T58" s="42" t="str">
        <f t="shared" ref="T58" si="20">IF(OR(ISBLANK(N58),ISBLANK(P58),ISBLANK(R58)),"数据不完整","")</f>
        <v/>
      </c>
    </row>
    <row r="59" spans="1:20" ht="55.5" customHeight="1">
      <c r="A59" s="162"/>
      <c r="B59" s="86" t="str">
        <f t="shared" si="12"/>
        <v>输出电流均值(mA)</v>
      </c>
      <c r="C59" s="86"/>
      <c r="D59" s="86"/>
      <c r="E59" s="86"/>
      <c r="F59" s="105" t="s">
        <v>365</v>
      </c>
      <c r="G59" s="105"/>
      <c r="H59" s="86">
        <v>865</v>
      </c>
      <c r="I59" s="86"/>
      <c r="J59" s="47" t="s">
        <v>5</v>
      </c>
      <c r="K59" s="46">
        <f t="shared" ref="K59:K60" si="21">-(H59-N59)/H59</f>
        <v>-1.1560693641618498E-3</v>
      </c>
      <c r="L59" s="46">
        <f t="shared" ref="L59:L60" si="22">-(H59-P59)/H59</f>
        <v>-1.1560693641618498E-3</v>
      </c>
      <c r="M59" s="46">
        <f t="shared" ref="M59:M60" si="23">-(H59-R59)/H59</f>
        <v>-1.1560693641618498E-3</v>
      </c>
      <c r="N59" s="87">
        <v>864</v>
      </c>
      <c r="O59" s="87"/>
      <c r="P59" s="87">
        <v>864</v>
      </c>
      <c r="Q59" s="87"/>
      <c r="R59" s="87">
        <v>864</v>
      </c>
      <c r="S59" s="87"/>
      <c r="T59" s="42" t="str">
        <f t="shared" ref="T59:T60" si="24">IF(OR(ISBLANK(N59),ISBLANK(P59),ISBLANK(R59)),"数据不完整","")</f>
        <v/>
      </c>
    </row>
    <row r="60" spans="1:20" ht="55.5" customHeight="1">
      <c r="A60" s="162"/>
      <c r="B60" s="86" t="str">
        <f t="shared" si="12"/>
        <v>输出电流均值(mA)</v>
      </c>
      <c r="C60" s="86"/>
      <c r="D60" s="86"/>
      <c r="E60" s="86"/>
      <c r="F60" s="105" t="s">
        <v>366</v>
      </c>
      <c r="G60" s="105"/>
      <c r="H60" s="86">
        <v>835</v>
      </c>
      <c r="I60" s="86"/>
      <c r="J60" s="47" t="s">
        <v>5</v>
      </c>
      <c r="K60" s="46">
        <f t="shared" si="21"/>
        <v>-2.3952095808383233E-3</v>
      </c>
      <c r="L60" s="46">
        <f t="shared" si="22"/>
        <v>-2.3952095808383233E-3</v>
      </c>
      <c r="M60" s="46">
        <f t="shared" si="23"/>
        <v>-2.3952095808383233E-3</v>
      </c>
      <c r="N60" s="87">
        <v>833</v>
      </c>
      <c r="O60" s="87"/>
      <c r="P60" s="87">
        <v>833</v>
      </c>
      <c r="Q60" s="87"/>
      <c r="R60" s="87">
        <v>833</v>
      </c>
      <c r="S60" s="87"/>
      <c r="T60" s="42" t="str">
        <f t="shared" si="24"/>
        <v/>
      </c>
    </row>
    <row r="61" spans="1:20" ht="55.5" customHeight="1">
      <c r="A61" s="163"/>
      <c r="B61" s="86" t="str">
        <f t="shared" si="12"/>
        <v>输出电流均值(mA)</v>
      </c>
      <c r="C61" s="86"/>
      <c r="D61" s="86"/>
      <c r="E61" s="86"/>
      <c r="F61" s="105" t="s">
        <v>367</v>
      </c>
      <c r="G61" s="105"/>
      <c r="H61" s="86">
        <v>810</v>
      </c>
      <c r="I61" s="86"/>
      <c r="J61" s="47" t="s">
        <v>5</v>
      </c>
      <c r="K61" s="46">
        <f t="shared" ref="K61:K65" si="25">-(H61-N61)/H61</f>
        <v>0</v>
      </c>
      <c r="L61" s="46">
        <f t="shared" ref="L61:L65" si="26">-(H61-P61)/H61</f>
        <v>0</v>
      </c>
      <c r="M61" s="46">
        <f t="shared" ref="M61:M65" si="27">-(H61-R61)/H61</f>
        <v>0</v>
      </c>
      <c r="N61" s="87">
        <v>810</v>
      </c>
      <c r="O61" s="87"/>
      <c r="P61" s="87">
        <v>810</v>
      </c>
      <c r="Q61" s="87"/>
      <c r="R61" s="87">
        <v>810</v>
      </c>
      <c r="S61" s="87"/>
      <c r="T61" s="42" t="str">
        <f t="shared" ref="T61:T65" si="28">IF(OR(ISBLANK(N61),ISBLANK(P61),ISBLANK(R61)),"数据不完整","")</f>
        <v/>
      </c>
    </row>
    <row r="62" spans="1:20" ht="55.5" customHeight="1">
      <c r="A62" s="161" t="s">
        <v>369</v>
      </c>
      <c r="B62" s="86" t="str">
        <f t="shared" si="12"/>
        <v>输出电流均值(mA)</v>
      </c>
      <c r="C62" s="86"/>
      <c r="D62" s="86"/>
      <c r="E62" s="86"/>
      <c r="F62" s="105" t="s">
        <v>135</v>
      </c>
      <c r="G62" s="105"/>
      <c r="H62" s="86">
        <v>930</v>
      </c>
      <c r="I62" s="86"/>
      <c r="J62" s="47" t="s">
        <v>5</v>
      </c>
      <c r="K62" s="46">
        <f t="shared" si="25"/>
        <v>-1.0752688172043012E-2</v>
      </c>
      <c r="L62" s="46">
        <f t="shared" si="26"/>
        <v>-1.0752688172043012E-2</v>
      </c>
      <c r="M62" s="46">
        <f t="shared" si="27"/>
        <v>-1.0752688172043012E-2</v>
      </c>
      <c r="N62" s="87">
        <v>920</v>
      </c>
      <c r="O62" s="87"/>
      <c r="P62" s="87">
        <v>920</v>
      </c>
      <c r="Q62" s="87"/>
      <c r="R62" s="87">
        <v>920</v>
      </c>
      <c r="S62" s="87"/>
      <c r="T62" s="42" t="str">
        <f t="shared" si="28"/>
        <v/>
      </c>
    </row>
    <row r="63" spans="1:20" ht="55.5" customHeight="1">
      <c r="A63" s="162"/>
      <c r="B63" s="86" t="str">
        <f t="shared" si="12"/>
        <v>输出电流均值(mA)</v>
      </c>
      <c r="C63" s="86"/>
      <c r="D63" s="86"/>
      <c r="E63" s="86"/>
      <c r="F63" s="105" t="s">
        <v>364</v>
      </c>
      <c r="G63" s="105"/>
      <c r="H63" s="86">
        <v>890</v>
      </c>
      <c r="I63" s="86"/>
      <c r="J63" s="47" t="s">
        <v>5</v>
      </c>
      <c r="K63" s="46">
        <f t="shared" si="25"/>
        <v>-1.0112359550561797E-2</v>
      </c>
      <c r="L63" s="46">
        <f t="shared" si="26"/>
        <v>-1.0112359550561797E-2</v>
      </c>
      <c r="M63" s="46">
        <f t="shared" si="27"/>
        <v>-1.0112359550561797E-2</v>
      </c>
      <c r="N63" s="87">
        <v>881</v>
      </c>
      <c r="O63" s="87"/>
      <c r="P63" s="87">
        <v>881</v>
      </c>
      <c r="Q63" s="87"/>
      <c r="R63" s="87">
        <v>881</v>
      </c>
      <c r="S63" s="87"/>
      <c r="T63" s="42" t="str">
        <f t="shared" si="28"/>
        <v/>
      </c>
    </row>
    <row r="64" spans="1:20" ht="55.5" customHeight="1">
      <c r="A64" s="162"/>
      <c r="B64" s="86" t="str">
        <f t="shared" si="12"/>
        <v>输出电流均值(mA)</v>
      </c>
      <c r="C64" s="86"/>
      <c r="D64" s="86"/>
      <c r="E64" s="86"/>
      <c r="F64" s="105" t="s">
        <v>365</v>
      </c>
      <c r="G64" s="105"/>
      <c r="H64" s="86">
        <v>865</v>
      </c>
      <c r="I64" s="86"/>
      <c r="J64" s="47" t="s">
        <v>5</v>
      </c>
      <c r="K64" s="46">
        <f t="shared" si="25"/>
        <v>-9.2485549132947983E-3</v>
      </c>
      <c r="L64" s="46">
        <f t="shared" si="26"/>
        <v>-9.2485549132947983E-3</v>
      </c>
      <c r="M64" s="46">
        <f t="shared" si="27"/>
        <v>-9.2485549132947983E-3</v>
      </c>
      <c r="N64" s="87">
        <v>857</v>
      </c>
      <c r="O64" s="87"/>
      <c r="P64" s="87">
        <v>857</v>
      </c>
      <c r="Q64" s="87"/>
      <c r="R64" s="87">
        <v>857</v>
      </c>
      <c r="S64" s="87"/>
      <c r="T64" s="42" t="str">
        <f t="shared" si="28"/>
        <v/>
      </c>
    </row>
    <row r="65" spans="1:25" ht="55.5" customHeight="1">
      <c r="A65" s="162"/>
      <c r="B65" s="86" t="str">
        <f t="shared" si="12"/>
        <v>输出电流均值(mA)</v>
      </c>
      <c r="C65" s="86"/>
      <c r="D65" s="86"/>
      <c r="E65" s="86"/>
      <c r="F65" s="105" t="s">
        <v>366</v>
      </c>
      <c r="G65" s="105"/>
      <c r="H65" s="86">
        <v>835</v>
      </c>
      <c r="I65" s="86"/>
      <c r="J65" s="47" t="s">
        <v>5</v>
      </c>
      <c r="K65" s="46">
        <f t="shared" si="25"/>
        <v>-9.5808383233532933E-3</v>
      </c>
      <c r="L65" s="46">
        <f t="shared" si="26"/>
        <v>-9.5808383233532933E-3</v>
      </c>
      <c r="M65" s="46">
        <f t="shared" si="27"/>
        <v>-9.5808383233532933E-3</v>
      </c>
      <c r="N65" s="87">
        <v>827</v>
      </c>
      <c r="O65" s="87"/>
      <c r="P65" s="87">
        <v>827</v>
      </c>
      <c r="Q65" s="87"/>
      <c r="R65" s="87">
        <v>827</v>
      </c>
      <c r="S65" s="87"/>
      <c r="T65" s="42" t="str">
        <f t="shared" si="28"/>
        <v/>
      </c>
    </row>
    <row r="66" spans="1:25" ht="55.5" customHeight="1">
      <c r="A66" s="163"/>
      <c r="B66" s="86" t="str">
        <f t="shared" si="12"/>
        <v>输出电流均值(mA)</v>
      </c>
      <c r="C66" s="86"/>
      <c r="D66" s="86"/>
      <c r="E66" s="86"/>
      <c r="F66" s="105" t="s">
        <v>367</v>
      </c>
      <c r="G66" s="105"/>
      <c r="H66" s="86">
        <v>810</v>
      </c>
      <c r="I66" s="86"/>
      <c r="J66" s="47" t="s">
        <v>5</v>
      </c>
      <c r="K66" s="46">
        <f t="shared" ref="K66" si="29">-(H66-N66)/H66</f>
        <v>-8.6419753086419745E-3</v>
      </c>
      <c r="L66" s="46">
        <f t="shared" ref="L66" si="30">-(H66-P66)/H66</f>
        <v>-8.6419753086419745E-3</v>
      </c>
      <c r="M66" s="46">
        <f t="shared" ref="M66" si="31">-(H66-R66)/H66</f>
        <v>-8.6419753086419745E-3</v>
      </c>
      <c r="N66" s="87">
        <v>803</v>
      </c>
      <c r="O66" s="87"/>
      <c r="P66" s="87">
        <v>803</v>
      </c>
      <c r="Q66" s="87"/>
      <c r="R66" s="87">
        <v>803</v>
      </c>
      <c r="S66" s="87"/>
      <c r="T66" s="42" t="str">
        <f t="shared" ref="T66" si="32">IF(OR(ISBLANK(N66),ISBLANK(P66),ISBLANK(R66)),"数据不完整","")</f>
        <v/>
      </c>
    </row>
    <row r="67" spans="1:25" ht="55.5" customHeight="1">
      <c r="A67" s="43" t="s">
        <v>370</v>
      </c>
      <c r="B67" s="86" t="str">
        <f>"输出电流均值(mA)"</f>
        <v>输出电流均值(mA)</v>
      </c>
      <c r="C67" s="86"/>
      <c r="D67" s="86"/>
      <c r="E67" s="86"/>
      <c r="F67" s="105" t="s">
        <v>135</v>
      </c>
      <c r="G67" s="105"/>
      <c r="H67" s="86">
        <v>195</v>
      </c>
      <c r="I67" s="86"/>
      <c r="J67" s="47" t="s">
        <v>5</v>
      </c>
      <c r="K67" s="46">
        <f t="shared" ref="K67:K68" si="33">-(H67-N67)/H67</f>
        <v>9.2307692307692313E-2</v>
      </c>
      <c r="L67" s="46">
        <f t="shared" ref="L67:L68" si="34">-(H67-P67)/H67</f>
        <v>9.2307692307692313E-2</v>
      </c>
      <c r="M67" s="46">
        <f t="shared" ref="M67:M68" si="35">-(H67-R67)/H67</f>
        <v>9.2307692307692313E-2</v>
      </c>
      <c r="N67" s="87">
        <v>213</v>
      </c>
      <c r="O67" s="87"/>
      <c r="P67" s="87">
        <v>213</v>
      </c>
      <c r="Q67" s="87"/>
      <c r="R67" s="87">
        <v>213</v>
      </c>
      <c r="S67" s="87"/>
      <c r="T67" s="42" t="str">
        <f>IF(OR(ISBLANK(N67),ISBLANK(P67),ISBLANK(R67)),"数据不完整","")</f>
        <v/>
      </c>
    </row>
    <row r="68" spans="1:25" ht="55.5" customHeight="1">
      <c r="A68" s="43" t="s">
        <v>371</v>
      </c>
      <c r="B68" s="86" t="str">
        <f>"输出电流高值(mA)"</f>
        <v>输出电流高值(mA)</v>
      </c>
      <c r="C68" s="86"/>
      <c r="D68" s="86"/>
      <c r="E68" s="86"/>
      <c r="F68" s="105"/>
      <c r="G68" s="105"/>
      <c r="H68" s="86">
        <f>H67</f>
        <v>195</v>
      </c>
      <c r="I68" s="86"/>
      <c r="J68" s="47" t="s">
        <v>5</v>
      </c>
      <c r="K68" s="46">
        <f t="shared" si="33"/>
        <v>0.12820512820512819</v>
      </c>
      <c r="L68" s="46">
        <f t="shared" si="34"/>
        <v>0.12820512820512819</v>
      </c>
      <c r="M68" s="46">
        <f t="shared" si="35"/>
        <v>0.12820512820512819</v>
      </c>
      <c r="N68" s="87">
        <v>220</v>
      </c>
      <c r="O68" s="87"/>
      <c r="P68" s="87">
        <v>220</v>
      </c>
      <c r="Q68" s="87"/>
      <c r="R68" s="87">
        <v>220</v>
      </c>
      <c r="S68" s="87"/>
      <c r="T68" s="42" t="str">
        <f t="shared" ref="T68" si="36">IF(OR(ISBLANK(N68),ISBLANK(P68),ISBLANK(R68)),"数据不完整","")</f>
        <v/>
      </c>
      <c r="U68" s="2"/>
      <c r="V68" s="2"/>
      <c r="W68" s="2"/>
      <c r="X68" s="2"/>
      <c r="Y68" s="2"/>
    </row>
    <row r="69" spans="1:25" ht="55.5" customHeight="1">
      <c r="A69" s="43" t="s">
        <v>371</v>
      </c>
      <c r="B69" s="86" t="str">
        <f>"输出电流均值(mA)"</f>
        <v>输出电流均值(mA)</v>
      </c>
      <c r="C69" s="86"/>
      <c r="D69" s="86"/>
      <c r="E69" s="86"/>
      <c r="F69" s="105"/>
      <c r="G69" s="105"/>
      <c r="H69" s="86">
        <f>195*0.15</f>
        <v>29.25</v>
      </c>
      <c r="I69" s="86"/>
      <c r="J69" s="47" t="s">
        <v>5</v>
      </c>
      <c r="K69" s="46">
        <f t="shared" ref="K69:K71" si="37">-(H69-N69)/H69</f>
        <v>0.12820512820512819</v>
      </c>
      <c r="L69" s="46">
        <f t="shared" ref="L69:L71" si="38">-(H69-P69)/H69</f>
        <v>0.12820512820512819</v>
      </c>
      <c r="M69" s="46">
        <f t="shared" ref="M69:M71" si="39">-(H69-R69)/H69</f>
        <v>0.12820512820512819</v>
      </c>
      <c r="N69" s="87">
        <v>33</v>
      </c>
      <c r="O69" s="87"/>
      <c r="P69" s="87">
        <v>33</v>
      </c>
      <c r="Q69" s="87"/>
      <c r="R69" s="87">
        <v>33</v>
      </c>
      <c r="S69" s="87"/>
      <c r="T69" s="42" t="str">
        <f t="shared" ref="T69" si="40">IF(OR(ISBLANK(N69),ISBLANK(P69),ISBLANK(R69)),"数据不完整","")</f>
        <v/>
      </c>
      <c r="U69" s="2"/>
      <c r="V69" s="2"/>
      <c r="W69" s="2"/>
      <c r="X69" s="2"/>
      <c r="Y69" s="2"/>
    </row>
    <row r="70" spans="1:25" ht="55.5" customHeight="1">
      <c r="A70" s="43" t="s">
        <v>370</v>
      </c>
      <c r="B70" s="86" t="str">
        <f>"输出电流均值(mA)"</f>
        <v>输出电流均值(mA)</v>
      </c>
      <c r="C70" s="86"/>
      <c r="D70" s="86"/>
      <c r="E70" s="86"/>
      <c r="F70" s="105" t="s">
        <v>372</v>
      </c>
      <c r="G70" s="105"/>
      <c r="H70" s="86">
        <v>165</v>
      </c>
      <c r="I70" s="86"/>
      <c r="J70" s="47" t="s">
        <v>5</v>
      </c>
      <c r="K70" s="46">
        <f t="shared" si="37"/>
        <v>0.11515151515151516</v>
      </c>
      <c r="L70" s="46">
        <f t="shared" si="38"/>
        <v>0.11515151515151516</v>
      </c>
      <c r="M70" s="46">
        <f t="shared" si="39"/>
        <v>0.11515151515151516</v>
      </c>
      <c r="N70" s="87">
        <v>184</v>
      </c>
      <c r="O70" s="87"/>
      <c r="P70" s="87">
        <v>184</v>
      </c>
      <c r="Q70" s="87"/>
      <c r="R70" s="87">
        <v>184</v>
      </c>
      <c r="S70" s="87"/>
      <c r="T70" s="42" t="str">
        <f>IF(OR(ISBLANK(N70),ISBLANK(P70),ISBLANK(R70)),"数据不完整","")</f>
        <v/>
      </c>
    </row>
    <row r="71" spans="1:25" ht="55.5" customHeight="1">
      <c r="A71" s="43" t="s">
        <v>371</v>
      </c>
      <c r="B71" s="86" t="str">
        <f>"输出电流高值(mA)"</f>
        <v>输出电流高值(mA)</v>
      </c>
      <c r="C71" s="86"/>
      <c r="D71" s="86"/>
      <c r="E71" s="86"/>
      <c r="F71" s="105"/>
      <c r="G71" s="105"/>
      <c r="H71" s="86">
        <f>H70</f>
        <v>165</v>
      </c>
      <c r="I71" s="86"/>
      <c r="J71" s="47" t="s">
        <v>5</v>
      </c>
      <c r="K71" s="46">
        <f t="shared" si="37"/>
        <v>0.15151515151515152</v>
      </c>
      <c r="L71" s="46">
        <f t="shared" si="38"/>
        <v>0.15151515151515152</v>
      </c>
      <c r="M71" s="46">
        <f t="shared" si="39"/>
        <v>0.15151515151515152</v>
      </c>
      <c r="N71" s="87">
        <v>190</v>
      </c>
      <c r="O71" s="87"/>
      <c r="P71" s="87">
        <v>190</v>
      </c>
      <c r="Q71" s="87"/>
      <c r="R71" s="87">
        <v>190</v>
      </c>
      <c r="S71" s="87"/>
      <c r="T71" s="42" t="str">
        <f t="shared" ref="T71:T72" si="41">IF(OR(ISBLANK(N71),ISBLANK(P71),ISBLANK(R71)),"数据不完整","")</f>
        <v/>
      </c>
      <c r="U71" s="2"/>
      <c r="V71" s="2"/>
      <c r="W71" s="2"/>
      <c r="X71" s="2"/>
      <c r="Y71" s="2"/>
    </row>
    <row r="72" spans="1:25" ht="55.5" customHeight="1">
      <c r="A72" s="43" t="s">
        <v>371</v>
      </c>
      <c r="B72" s="86" t="str">
        <f>"输出电流均值(mA)"</f>
        <v>输出电流均值(mA)</v>
      </c>
      <c r="C72" s="86"/>
      <c r="D72" s="86"/>
      <c r="E72" s="86"/>
      <c r="F72" s="105"/>
      <c r="G72" s="105"/>
      <c r="H72" s="86">
        <f>165*0.15</f>
        <v>24.75</v>
      </c>
      <c r="I72" s="86"/>
      <c r="J72" s="47" t="s">
        <v>5</v>
      </c>
      <c r="K72" s="46">
        <f t="shared" ref="K72:K74" si="42">-(H72-N72)/H72</f>
        <v>0.13131313131313133</v>
      </c>
      <c r="L72" s="46">
        <f t="shared" ref="L72:L74" si="43">-(H72-P72)/H72</f>
        <v>0.13131313131313133</v>
      </c>
      <c r="M72" s="46">
        <f t="shared" ref="M72:M74" si="44">-(H72-R72)/H72</f>
        <v>0.13131313131313133</v>
      </c>
      <c r="N72" s="87">
        <v>28</v>
      </c>
      <c r="O72" s="87"/>
      <c r="P72" s="87">
        <v>28</v>
      </c>
      <c r="Q72" s="87"/>
      <c r="R72" s="87">
        <v>28</v>
      </c>
      <c r="S72" s="87"/>
      <c r="T72" s="42" t="str">
        <f t="shared" si="41"/>
        <v/>
      </c>
      <c r="U72" s="2"/>
      <c r="V72" s="2"/>
      <c r="W72" s="2"/>
      <c r="X72" s="2"/>
      <c r="Y72" s="2"/>
    </row>
    <row r="73" spans="1:25" ht="55.5" customHeight="1">
      <c r="A73" s="43" t="s">
        <v>370</v>
      </c>
      <c r="B73" s="86" t="str">
        <f>"输出电流均值(mA)"</f>
        <v>输出电流均值(mA)</v>
      </c>
      <c r="C73" s="86"/>
      <c r="D73" s="86"/>
      <c r="E73" s="86"/>
      <c r="F73" s="105" t="s">
        <v>373</v>
      </c>
      <c r="G73" s="105"/>
      <c r="H73" s="86">
        <v>156</v>
      </c>
      <c r="I73" s="86"/>
      <c r="J73" s="47" t="s">
        <v>5</v>
      </c>
      <c r="K73" s="46">
        <f t="shared" si="42"/>
        <v>0.12820512820512819</v>
      </c>
      <c r="L73" s="46">
        <f t="shared" si="43"/>
        <v>0.12820512820512819</v>
      </c>
      <c r="M73" s="46">
        <f t="shared" si="44"/>
        <v>0.12820512820512819</v>
      </c>
      <c r="N73" s="87">
        <v>176</v>
      </c>
      <c r="O73" s="87"/>
      <c r="P73" s="87">
        <v>176</v>
      </c>
      <c r="Q73" s="87"/>
      <c r="R73" s="87">
        <v>176</v>
      </c>
      <c r="S73" s="87"/>
      <c r="T73" s="42" t="str">
        <f>IF(OR(ISBLANK(N73),ISBLANK(P73),ISBLANK(R73)),"数据不完整","")</f>
        <v/>
      </c>
    </row>
    <row r="74" spans="1:25" ht="55.5" customHeight="1">
      <c r="A74" s="43" t="s">
        <v>371</v>
      </c>
      <c r="B74" s="86" t="str">
        <f>"输出电流高值(mA)"</f>
        <v>输出电流高值(mA)</v>
      </c>
      <c r="C74" s="86"/>
      <c r="D74" s="86"/>
      <c r="E74" s="86"/>
      <c r="F74" s="105"/>
      <c r="G74" s="105"/>
      <c r="H74" s="86">
        <f>H73</f>
        <v>156</v>
      </c>
      <c r="I74" s="86"/>
      <c r="J74" s="47" t="s">
        <v>5</v>
      </c>
      <c r="K74" s="46">
        <f t="shared" si="42"/>
        <v>0.17948717948717949</v>
      </c>
      <c r="L74" s="46">
        <f t="shared" si="43"/>
        <v>0.17948717948717949</v>
      </c>
      <c r="M74" s="46">
        <f t="shared" si="44"/>
        <v>0.17948717948717949</v>
      </c>
      <c r="N74" s="87">
        <v>184</v>
      </c>
      <c r="O74" s="87"/>
      <c r="P74" s="87">
        <v>184</v>
      </c>
      <c r="Q74" s="87"/>
      <c r="R74" s="87">
        <v>184</v>
      </c>
      <c r="S74" s="87"/>
      <c r="T74" s="42" t="str">
        <f t="shared" ref="T74:T75" si="45">IF(OR(ISBLANK(N74),ISBLANK(P74),ISBLANK(R74)),"数据不完整","")</f>
        <v/>
      </c>
      <c r="U74" s="2"/>
      <c r="V74" s="2"/>
      <c r="W74" s="2"/>
      <c r="X74" s="2"/>
      <c r="Y74" s="2"/>
    </row>
    <row r="75" spans="1:25" ht="55.5" customHeight="1">
      <c r="A75" s="43" t="s">
        <v>371</v>
      </c>
      <c r="B75" s="86" t="str">
        <f>"输出电流均值(mA)"</f>
        <v>输出电流均值(mA)</v>
      </c>
      <c r="C75" s="86"/>
      <c r="D75" s="86"/>
      <c r="E75" s="86"/>
      <c r="F75" s="105"/>
      <c r="G75" s="105"/>
      <c r="H75" s="86">
        <f>156*0.15</f>
        <v>23.4</v>
      </c>
      <c r="I75" s="86"/>
      <c r="J75" s="47" t="s">
        <v>5</v>
      </c>
      <c r="K75" s="46">
        <f t="shared" ref="K75" si="46">-(H75-N75)/H75</f>
        <v>0.15384615384615391</v>
      </c>
      <c r="L75" s="46">
        <f t="shared" ref="L75" si="47">-(H75-P75)/H75</f>
        <v>0.15384615384615391</v>
      </c>
      <c r="M75" s="46">
        <f t="shared" ref="M75" si="48">-(H75-R75)/H75</f>
        <v>0.15384615384615391</v>
      </c>
      <c r="N75" s="87">
        <v>27</v>
      </c>
      <c r="O75" s="87"/>
      <c r="P75" s="87">
        <v>27</v>
      </c>
      <c r="Q75" s="87"/>
      <c r="R75" s="87">
        <v>27</v>
      </c>
      <c r="S75" s="87"/>
      <c r="T75" s="42" t="str">
        <f t="shared" si="45"/>
        <v/>
      </c>
      <c r="U75" s="2"/>
      <c r="V75" s="2"/>
      <c r="W75" s="2"/>
      <c r="X75" s="2"/>
      <c r="Y75" s="2"/>
    </row>
    <row r="76" spans="1:25" ht="55.5" customHeight="1">
      <c r="A76" s="161" t="s">
        <v>374</v>
      </c>
      <c r="B76" s="86" t="str">
        <f t="shared" ref="B76:B78" si="49">"输出电流均值(mA)"</f>
        <v>输出电流均值(mA)</v>
      </c>
      <c r="C76" s="86"/>
      <c r="D76" s="86"/>
      <c r="E76" s="86"/>
      <c r="F76" s="105" t="s">
        <v>375</v>
      </c>
      <c r="G76" s="105"/>
      <c r="H76" s="86">
        <v>52</v>
      </c>
      <c r="I76" s="86"/>
      <c r="J76" s="47" t="s">
        <v>5</v>
      </c>
      <c r="K76" s="46">
        <f t="shared" ref="K76" si="50">-(H76-N76)/H76</f>
        <v>-1.9230769230769232E-2</v>
      </c>
      <c r="L76" s="46">
        <f t="shared" ref="L76" si="51">-(H76-P76)/H76</f>
        <v>-1.9230769230769232E-2</v>
      </c>
      <c r="M76" s="46">
        <f t="shared" ref="M76" si="52">-(H76-R76)/H76</f>
        <v>-1.9230769230769232E-2</v>
      </c>
      <c r="N76" s="87">
        <v>51</v>
      </c>
      <c r="O76" s="87"/>
      <c r="P76" s="87">
        <v>51</v>
      </c>
      <c r="Q76" s="87"/>
      <c r="R76" s="87">
        <v>51</v>
      </c>
      <c r="S76" s="87"/>
      <c r="T76" s="42" t="str">
        <f t="shared" ref="T76" si="53">IF(OR(ISBLANK(N76),ISBLANK(P76),ISBLANK(R76)),"数据不完整","")</f>
        <v/>
      </c>
    </row>
    <row r="77" spans="1:25" ht="55.5" customHeight="1">
      <c r="A77" s="162"/>
      <c r="B77" s="86" t="str">
        <f t="shared" si="49"/>
        <v>输出电流均值(mA)</v>
      </c>
      <c r="C77" s="86"/>
      <c r="D77" s="86"/>
      <c r="E77" s="86"/>
      <c r="F77" s="105" t="s">
        <v>376</v>
      </c>
      <c r="G77" s="105"/>
      <c r="H77" s="86">
        <v>47</v>
      </c>
      <c r="I77" s="86"/>
      <c r="J77" s="47" t="s">
        <v>5</v>
      </c>
      <c r="K77" s="46">
        <f t="shared" ref="K77" si="54">-(H77-N77)/H77</f>
        <v>-2.1276595744680851E-2</v>
      </c>
      <c r="L77" s="46">
        <f t="shared" ref="L77" si="55">-(H77-P77)/H77</f>
        <v>-2.1276595744680851E-2</v>
      </c>
      <c r="M77" s="46">
        <f t="shared" ref="M77" si="56">-(H77-R77)/H77</f>
        <v>-2.1276595744680851E-2</v>
      </c>
      <c r="N77" s="87">
        <v>46</v>
      </c>
      <c r="O77" s="87"/>
      <c r="P77" s="87">
        <v>46</v>
      </c>
      <c r="Q77" s="87"/>
      <c r="R77" s="87">
        <v>46</v>
      </c>
      <c r="S77" s="87"/>
      <c r="T77" s="42" t="str">
        <f t="shared" ref="T77" si="57">IF(OR(ISBLANK(N77),ISBLANK(P77),ISBLANK(R77)),"数据不完整","")</f>
        <v/>
      </c>
    </row>
    <row r="78" spans="1:25" ht="55.5" customHeight="1">
      <c r="A78" s="163"/>
      <c r="B78" s="86" t="str">
        <f t="shared" si="49"/>
        <v>输出电流均值(mA)</v>
      </c>
      <c r="C78" s="86"/>
      <c r="D78" s="86"/>
      <c r="E78" s="86"/>
      <c r="F78" s="105" t="s">
        <v>377</v>
      </c>
      <c r="G78" s="105"/>
      <c r="H78" s="86">
        <v>43</v>
      </c>
      <c r="I78" s="86"/>
      <c r="J78" s="47" t="s">
        <v>5</v>
      </c>
      <c r="K78" s="46">
        <f t="shared" ref="K78" si="58">-(H78-N78)/H78</f>
        <v>-2.3255813953488372E-2</v>
      </c>
      <c r="L78" s="46">
        <f t="shared" ref="L78" si="59">-(H78-P78)/H78</f>
        <v>-2.3255813953488372E-2</v>
      </c>
      <c r="M78" s="46">
        <f t="shared" ref="M78" si="60">-(H78-R78)/H78</f>
        <v>-2.3255813953488372E-2</v>
      </c>
      <c r="N78" s="87">
        <v>42</v>
      </c>
      <c r="O78" s="87"/>
      <c r="P78" s="87">
        <v>42</v>
      </c>
      <c r="Q78" s="87"/>
      <c r="R78" s="87">
        <v>42</v>
      </c>
      <c r="S78" s="87"/>
      <c r="T78" s="42" t="str">
        <f t="shared" ref="T78" si="61">IF(OR(ISBLANK(N78),ISBLANK(P78),ISBLANK(R78)),"数据不完整","")</f>
        <v/>
      </c>
    </row>
    <row r="79" spans="1:25" ht="36" customHeight="1">
      <c r="A79" s="117" t="s">
        <v>318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9"/>
    </row>
    <row r="80" spans="1:25" ht="31.5" customHeight="1">
      <c r="A80" s="107" t="s">
        <v>0</v>
      </c>
      <c r="B80" s="107" t="s">
        <v>1</v>
      </c>
      <c r="C80" s="107"/>
      <c r="D80" s="107"/>
      <c r="E80" s="107"/>
      <c r="F80" s="107" t="s">
        <v>44</v>
      </c>
      <c r="G80" s="107"/>
      <c r="H80" s="107" t="s">
        <v>2</v>
      </c>
      <c r="I80" s="101"/>
      <c r="J80" s="101"/>
      <c r="K80" s="101" t="s">
        <v>59</v>
      </c>
      <c r="L80" s="109" t="s">
        <v>60</v>
      </c>
      <c r="M80" s="101" t="s">
        <v>61</v>
      </c>
      <c r="N80" s="107" t="s">
        <v>16</v>
      </c>
      <c r="O80" s="101"/>
      <c r="P80" s="101"/>
      <c r="Q80" s="101"/>
      <c r="R80" s="101"/>
      <c r="S80" s="101"/>
      <c r="T80" s="112" t="s">
        <v>3</v>
      </c>
    </row>
    <row r="81" spans="1:25" ht="36.75" customHeight="1">
      <c r="A81" s="107"/>
      <c r="B81" s="107"/>
      <c r="C81" s="107"/>
      <c r="D81" s="107"/>
      <c r="E81" s="107"/>
      <c r="F81" s="107"/>
      <c r="G81" s="107"/>
      <c r="H81" s="101"/>
      <c r="I81" s="101"/>
      <c r="J81" s="101"/>
      <c r="K81" s="101"/>
      <c r="L81" s="109"/>
      <c r="M81" s="101"/>
      <c r="N81" s="52">
        <v>9</v>
      </c>
      <c r="O81" s="52" t="s">
        <v>58</v>
      </c>
      <c r="P81" s="52">
        <v>14</v>
      </c>
      <c r="Q81" s="52" t="s">
        <v>58</v>
      </c>
      <c r="R81" s="52">
        <v>16</v>
      </c>
      <c r="S81" s="52" t="s">
        <v>58</v>
      </c>
      <c r="T81" s="112"/>
    </row>
    <row r="82" spans="1:25" ht="55.5" customHeight="1">
      <c r="A82" s="161" t="s">
        <v>368</v>
      </c>
      <c r="B82" s="86" t="str">
        <f t="shared" ref="B82:B91" si="62">"输出电流均值(mA)"</f>
        <v>输出电流均值(mA)</v>
      </c>
      <c r="C82" s="86"/>
      <c r="D82" s="86"/>
      <c r="E82" s="86"/>
      <c r="F82" s="105" t="s">
        <v>135</v>
      </c>
      <c r="G82" s="105"/>
      <c r="H82" s="86">
        <v>930</v>
      </c>
      <c r="I82" s="86"/>
      <c r="J82" s="47" t="s">
        <v>5</v>
      </c>
      <c r="K82" s="46">
        <f t="shared" ref="K82:K103" si="63">-(H82-N82)/H82</f>
        <v>-2.1505376344086021E-3</v>
      </c>
      <c r="L82" s="46">
        <f t="shared" ref="L82:L103" si="64">-(H82-P82)/H82</f>
        <v>-2.1505376344086021E-3</v>
      </c>
      <c r="M82" s="46">
        <f t="shared" ref="M82:M103" si="65">-(H82-R82)/H82</f>
        <v>-2.1505376344086021E-3</v>
      </c>
      <c r="N82" s="87">
        <v>928</v>
      </c>
      <c r="O82" s="87"/>
      <c r="P82" s="87">
        <v>928</v>
      </c>
      <c r="Q82" s="87"/>
      <c r="R82" s="87">
        <v>928</v>
      </c>
      <c r="S82" s="87"/>
      <c r="T82" s="42" t="str">
        <f t="shared" ref="T82:T91" si="66">IF(OR(ISBLANK(N82),ISBLANK(P82),ISBLANK(R82)),"数据不完整","")</f>
        <v/>
      </c>
    </row>
    <row r="83" spans="1:25" ht="55.5" customHeight="1">
      <c r="A83" s="162"/>
      <c r="B83" s="86" t="str">
        <f t="shared" si="62"/>
        <v>输出电流均值(mA)</v>
      </c>
      <c r="C83" s="86"/>
      <c r="D83" s="86"/>
      <c r="E83" s="86"/>
      <c r="F83" s="105" t="s">
        <v>364</v>
      </c>
      <c r="G83" s="105"/>
      <c r="H83" s="86">
        <v>890</v>
      </c>
      <c r="I83" s="86"/>
      <c r="J83" s="47" t="s">
        <v>5</v>
      </c>
      <c r="K83" s="46">
        <f t="shared" si="63"/>
        <v>0</v>
      </c>
      <c r="L83" s="46">
        <f t="shared" si="64"/>
        <v>0</v>
      </c>
      <c r="M83" s="46">
        <f t="shared" si="65"/>
        <v>0</v>
      </c>
      <c r="N83" s="87">
        <v>890</v>
      </c>
      <c r="O83" s="87"/>
      <c r="P83" s="87">
        <v>890</v>
      </c>
      <c r="Q83" s="87"/>
      <c r="R83" s="87">
        <v>890</v>
      </c>
      <c r="S83" s="87"/>
      <c r="T83" s="42" t="str">
        <f t="shared" si="66"/>
        <v/>
      </c>
    </row>
    <row r="84" spans="1:25" ht="55.5" customHeight="1">
      <c r="A84" s="162"/>
      <c r="B84" s="86" t="str">
        <f t="shared" si="62"/>
        <v>输出电流均值(mA)</v>
      </c>
      <c r="C84" s="86"/>
      <c r="D84" s="86"/>
      <c r="E84" s="86"/>
      <c r="F84" s="105" t="s">
        <v>365</v>
      </c>
      <c r="G84" s="105"/>
      <c r="H84" s="86">
        <v>865</v>
      </c>
      <c r="I84" s="86"/>
      <c r="J84" s="47" t="s">
        <v>5</v>
      </c>
      <c r="K84" s="46">
        <f t="shared" si="63"/>
        <v>1.1560693641618498E-3</v>
      </c>
      <c r="L84" s="46">
        <f t="shared" si="64"/>
        <v>1.1560693641618498E-3</v>
      </c>
      <c r="M84" s="46">
        <f t="shared" si="65"/>
        <v>1.1560693641618498E-3</v>
      </c>
      <c r="N84" s="87">
        <v>866</v>
      </c>
      <c r="O84" s="87"/>
      <c r="P84" s="87">
        <v>866</v>
      </c>
      <c r="Q84" s="87"/>
      <c r="R84" s="87">
        <v>866</v>
      </c>
      <c r="S84" s="87"/>
      <c r="T84" s="42" t="str">
        <f t="shared" si="66"/>
        <v/>
      </c>
    </row>
    <row r="85" spans="1:25" ht="55.5" customHeight="1">
      <c r="A85" s="162"/>
      <c r="B85" s="86" t="str">
        <f t="shared" si="62"/>
        <v>输出电流均值(mA)</v>
      </c>
      <c r="C85" s="86"/>
      <c r="D85" s="86"/>
      <c r="E85" s="86"/>
      <c r="F85" s="105" t="s">
        <v>366</v>
      </c>
      <c r="G85" s="105"/>
      <c r="H85" s="86">
        <v>835</v>
      </c>
      <c r="I85" s="86"/>
      <c r="J85" s="47" t="s">
        <v>5</v>
      </c>
      <c r="K85" s="46">
        <f t="shared" si="63"/>
        <v>-1.1976047904191617E-3</v>
      </c>
      <c r="L85" s="46">
        <f t="shared" si="64"/>
        <v>-1.1976047904191617E-3</v>
      </c>
      <c r="M85" s="46">
        <f t="shared" si="65"/>
        <v>-1.1976047904191617E-3</v>
      </c>
      <c r="N85" s="87">
        <v>834</v>
      </c>
      <c r="O85" s="87"/>
      <c r="P85" s="87">
        <v>834</v>
      </c>
      <c r="Q85" s="87"/>
      <c r="R85" s="87">
        <v>834</v>
      </c>
      <c r="S85" s="87"/>
      <c r="T85" s="42" t="str">
        <f t="shared" si="66"/>
        <v/>
      </c>
    </row>
    <row r="86" spans="1:25" ht="55.5" customHeight="1">
      <c r="A86" s="163"/>
      <c r="B86" s="86" t="str">
        <f t="shared" si="62"/>
        <v>输出电流均值(mA)</v>
      </c>
      <c r="C86" s="86"/>
      <c r="D86" s="86"/>
      <c r="E86" s="86"/>
      <c r="F86" s="105" t="s">
        <v>367</v>
      </c>
      <c r="G86" s="105"/>
      <c r="H86" s="86">
        <v>810</v>
      </c>
      <c r="I86" s="86"/>
      <c r="J86" s="47" t="s">
        <v>5</v>
      </c>
      <c r="K86" s="46">
        <f t="shared" si="63"/>
        <v>0</v>
      </c>
      <c r="L86" s="46">
        <f t="shared" si="64"/>
        <v>0</v>
      </c>
      <c r="M86" s="46">
        <f t="shared" si="65"/>
        <v>0</v>
      </c>
      <c r="N86" s="87">
        <v>810</v>
      </c>
      <c r="O86" s="87"/>
      <c r="P86" s="87">
        <v>810</v>
      </c>
      <c r="Q86" s="87"/>
      <c r="R86" s="87">
        <v>810</v>
      </c>
      <c r="S86" s="87"/>
      <c r="T86" s="42" t="str">
        <f t="shared" si="66"/>
        <v/>
      </c>
    </row>
    <row r="87" spans="1:25" ht="55.5" customHeight="1">
      <c r="A87" s="161" t="s">
        <v>369</v>
      </c>
      <c r="B87" s="86" t="str">
        <f t="shared" si="62"/>
        <v>输出电流均值(mA)</v>
      </c>
      <c r="C87" s="86"/>
      <c r="D87" s="86"/>
      <c r="E87" s="86"/>
      <c r="F87" s="105" t="s">
        <v>135</v>
      </c>
      <c r="G87" s="105"/>
      <c r="H87" s="86">
        <v>930</v>
      </c>
      <c r="I87" s="86"/>
      <c r="J87" s="47" t="s">
        <v>5</v>
      </c>
      <c r="K87" s="46">
        <f t="shared" si="63"/>
        <v>-8.6021505376344086E-3</v>
      </c>
      <c r="L87" s="46">
        <f t="shared" si="64"/>
        <v>-8.6021505376344086E-3</v>
      </c>
      <c r="M87" s="46">
        <f t="shared" si="65"/>
        <v>-8.6021505376344086E-3</v>
      </c>
      <c r="N87" s="87">
        <v>922</v>
      </c>
      <c r="O87" s="87"/>
      <c r="P87" s="87">
        <v>922</v>
      </c>
      <c r="Q87" s="87"/>
      <c r="R87" s="87">
        <v>922</v>
      </c>
      <c r="S87" s="87"/>
      <c r="T87" s="42" t="str">
        <f t="shared" si="66"/>
        <v/>
      </c>
    </row>
    <row r="88" spans="1:25" ht="55.5" customHeight="1">
      <c r="A88" s="162"/>
      <c r="B88" s="86" t="str">
        <f t="shared" si="62"/>
        <v>输出电流均值(mA)</v>
      </c>
      <c r="C88" s="86"/>
      <c r="D88" s="86"/>
      <c r="E88" s="86"/>
      <c r="F88" s="105" t="s">
        <v>364</v>
      </c>
      <c r="G88" s="105"/>
      <c r="H88" s="86">
        <v>890</v>
      </c>
      <c r="I88" s="86"/>
      <c r="J88" s="47" t="s">
        <v>5</v>
      </c>
      <c r="K88" s="46">
        <f t="shared" si="63"/>
        <v>-7.8651685393258432E-3</v>
      </c>
      <c r="L88" s="46">
        <f t="shared" si="64"/>
        <v>-7.8651685393258432E-3</v>
      </c>
      <c r="M88" s="46">
        <f t="shared" si="65"/>
        <v>-7.8651685393258432E-3</v>
      </c>
      <c r="N88" s="87">
        <v>883</v>
      </c>
      <c r="O88" s="87"/>
      <c r="P88" s="87">
        <v>883</v>
      </c>
      <c r="Q88" s="87"/>
      <c r="R88" s="87">
        <v>883</v>
      </c>
      <c r="S88" s="87"/>
      <c r="T88" s="42" t="str">
        <f t="shared" si="66"/>
        <v/>
      </c>
    </row>
    <row r="89" spans="1:25" ht="55.5" customHeight="1">
      <c r="A89" s="162"/>
      <c r="B89" s="86" t="str">
        <f t="shared" si="62"/>
        <v>输出电流均值(mA)</v>
      </c>
      <c r="C89" s="86"/>
      <c r="D89" s="86"/>
      <c r="E89" s="86"/>
      <c r="F89" s="105" t="s">
        <v>365</v>
      </c>
      <c r="G89" s="105"/>
      <c r="H89" s="86">
        <v>865</v>
      </c>
      <c r="I89" s="86"/>
      <c r="J89" s="47" t="s">
        <v>5</v>
      </c>
      <c r="K89" s="46">
        <f t="shared" si="63"/>
        <v>-8.0924855491329474E-3</v>
      </c>
      <c r="L89" s="46">
        <f t="shared" si="64"/>
        <v>-8.0924855491329474E-3</v>
      </c>
      <c r="M89" s="46">
        <f t="shared" si="65"/>
        <v>-8.0924855491329474E-3</v>
      </c>
      <c r="N89" s="87">
        <v>858</v>
      </c>
      <c r="O89" s="87"/>
      <c r="P89" s="87">
        <v>858</v>
      </c>
      <c r="Q89" s="87"/>
      <c r="R89" s="87">
        <v>858</v>
      </c>
      <c r="S89" s="87"/>
      <c r="T89" s="42" t="str">
        <f t="shared" si="66"/>
        <v/>
      </c>
    </row>
    <row r="90" spans="1:25" ht="55.5" customHeight="1">
      <c r="A90" s="162"/>
      <c r="B90" s="86" t="str">
        <f t="shared" si="62"/>
        <v>输出电流均值(mA)</v>
      </c>
      <c r="C90" s="86"/>
      <c r="D90" s="86"/>
      <c r="E90" s="86"/>
      <c r="F90" s="105" t="s">
        <v>366</v>
      </c>
      <c r="G90" s="105"/>
      <c r="H90" s="86">
        <v>835</v>
      </c>
      <c r="I90" s="86"/>
      <c r="J90" s="47" t="s">
        <v>5</v>
      </c>
      <c r="K90" s="46">
        <f t="shared" si="63"/>
        <v>-8.3832335329341312E-3</v>
      </c>
      <c r="L90" s="46">
        <f t="shared" si="64"/>
        <v>-8.3832335329341312E-3</v>
      </c>
      <c r="M90" s="46">
        <f t="shared" si="65"/>
        <v>-8.3832335329341312E-3</v>
      </c>
      <c r="N90" s="87">
        <v>828</v>
      </c>
      <c r="O90" s="87"/>
      <c r="P90" s="87">
        <v>828</v>
      </c>
      <c r="Q90" s="87"/>
      <c r="R90" s="87">
        <v>828</v>
      </c>
      <c r="S90" s="87"/>
      <c r="T90" s="42" t="str">
        <f t="shared" si="66"/>
        <v/>
      </c>
    </row>
    <row r="91" spans="1:25" ht="55.5" customHeight="1">
      <c r="A91" s="163"/>
      <c r="B91" s="86" t="str">
        <f t="shared" si="62"/>
        <v>输出电流均值(mA)</v>
      </c>
      <c r="C91" s="86"/>
      <c r="D91" s="86"/>
      <c r="E91" s="86"/>
      <c r="F91" s="105" t="s">
        <v>367</v>
      </c>
      <c r="G91" s="105"/>
      <c r="H91" s="86">
        <v>810</v>
      </c>
      <c r="I91" s="86"/>
      <c r="J91" s="47" t="s">
        <v>5</v>
      </c>
      <c r="K91" s="46">
        <f t="shared" si="63"/>
        <v>-7.4074074074074077E-3</v>
      </c>
      <c r="L91" s="46">
        <f t="shared" si="64"/>
        <v>-7.4074074074074077E-3</v>
      </c>
      <c r="M91" s="46">
        <f t="shared" si="65"/>
        <v>-7.4074074074074077E-3</v>
      </c>
      <c r="N91" s="87">
        <v>804</v>
      </c>
      <c r="O91" s="87"/>
      <c r="P91" s="87">
        <v>804</v>
      </c>
      <c r="Q91" s="87"/>
      <c r="R91" s="87">
        <v>804</v>
      </c>
      <c r="S91" s="87"/>
      <c r="T91" s="42" t="str">
        <f t="shared" si="66"/>
        <v/>
      </c>
    </row>
    <row r="92" spans="1:25" ht="55.5" customHeight="1">
      <c r="A92" s="43" t="s">
        <v>370</v>
      </c>
      <c r="B92" s="86" t="str">
        <f>"输出电流均值(mA)"</f>
        <v>输出电流均值(mA)</v>
      </c>
      <c r="C92" s="86"/>
      <c r="D92" s="86"/>
      <c r="E92" s="86"/>
      <c r="F92" s="105" t="s">
        <v>135</v>
      </c>
      <c r="G92" s="105"/>
      <c r="H92" s="86">
        <v>195</v>
      </c>
      <c r="I92" s="86"/>
      <c r="J92" s="47" t="s">
        <v>5</v>
      </c>
      <c r="K92" s="46">
        <f t="shared" si="63"/>
        <v>6.1538461538461542E-2</v>
      </c>
      <c r="L92" s="46">
        <f t="shared" si="64"/>
        <v>6.1538461538461542E-2</v>
      </c>
      <c r="M92" s="46">
        <f t="shared" si="65"/>
        <v>6.1538461538461542E-2</v>
      </c>
      <c r="N92" s="87">
        <v>207</v>
      </c>
      <c r="O92" s="87"/>
      <c r="P92" s="87">
        <v>207</v>
      </c>
      <c r="Q92" s="87"/>
      <c r="R92" s="87">
        <v>207</v>
      </c>
      <c r="S92" s="87"/>
      <c r="T92" s="42" t="str">
        <f>IF(OR(ISBLANK(N92),ISBLANK(P92),ISBLANK(R92)),"数据不完整","")</f>
        <v/>
      </c>
    </row>
    <row r="93" spans="1:25" ht="55.5" hidden="1" customHeight="1">
      <c r="A93" s="43" t="s">
        <v>371</v>
      </c>
      <c r="B93" s="86" t="str">
        <f>"输出电流高值(mA)"</f>
        <v>输出电流高值(mA)</v>
      </c>
      <c r="C93" s="86"/>
      <c r="D93" s="86"/>
      <c r="E93" s="86"/>
      <c r="F93" s="105"/>
      <c r="G93" s="105"/>
      <c r="H93" s="86">
        <f>H92</f>
        <v>195</v>
      </c>
      <c r="I93" s="86"/>
      <c r="J93" s="47" t="s">
        <v>5</v>
      </c>
      <c r="K93" s="46">
        <f t="shared" si="63"/>
        <v>-1</v>
      </c>
      <c r="L93" s="46">
        <f t="shared" si="64"/>
        <v>-1</v>
      </c>
      <c r="M93" s="46">
        <f t="shared" si="65"/>
        <v>-1</v>
      </c>
      <c r="N93" s="87"/>
      <c r="O93" s="87"/>
      <c r="P93" s="87"/>
      <c r="Q93" s="87"/>
      <c r="R93" s="87"/>
      <c r="S93" s="87"/>
      <c r="T93" s="42" t="str">
        <f t="shared" ref="T93:T94" si="67">IF(OR(ISBLANK(N93),ISBLANK(P93),ISBLANK(R93)),"数据不完整","")</f>
        <v>数据不完整</v>
      </c>
      <c r="U93" s="2"/>
      <c r="V93" s="2"/>
      <c r="W93" s="2"/>
      <c r="X93" s="2"/>
      <c r="Y93" s="2"/>
    </row>
    <row r="94" spans="1:25" ht="55.5" customHeight="1">
      <c r="A94" s="43" t="s">
        <v>371</v>
      </c>
      <c r="B94" s="86" t="str">
        <f>"输出电流均值(mA)"</f>
        <v>输出电流均值(mA)</v>
      </c>
      <c r="C94" s="86"/>
      <c r="D94" s="86"/>
      <c r="E94" s="86"/>
      <c r="F94" s="105"/>
      <c r="G94" s="105"/>
      <c r="H94" s="86">
        <f>195*0.15</f>
        <v>29.25</v>
      </c>
      <c r="I94" s="86"/>
      <c r="J94" s="47" t="s">
        <v>5</v>
      </c>
      <c r="K94" s="46">
        <f t="shared" si="63"/>
        <v>9.4017094017094016E-2</v>
      </c>
      <c r="L94" s="46">
        <f t="shared" si="64"/>
        <v>9.4017094017094016E-2</v>
      </c>
      <c r="M94" s="46">
        <f t="shared" si="65"/>
        <v>9.4017094017094016E-2</v>
      </c>
      <c r="N94" s="87">
        <v>32</v>
      </c>
      <c r="O94" s="87"/>
      <c r="P94" s="87">
        <v>32</v>
      </c>
      <c r="Q94" s="87"/>
      <c r="R94" s="87">
        <v>32</v>
      </c>
      <c r="S94" s="87"/>
      <c r="T94" s="42" t="str">
        <f t="shared" si="67"/>
        <v/>
      </c>
      <c r="U94" s="2"/>
      <c r="V94" s="2"/>
      <c r="W94" s="2"/>
      <c r="X94" s="2"/>
      <c r="Y94" s="2"/>
    </row>
    <row r="95" spans="1:25" ht="55.5" customHeight="1">
      <c r="A95" s="43" t="s">
        <v>370</v>
      </c>
      <c r="B95" s="86" t="str">
        <f>"输出电流均值(mA)"</f>
        <v>输出电流均值(mA)</v>
      </c>
      <c r="C95" s="86"/>
      <c r="D95" s="86"/>
      <c r="E95" s="86"/>
      <c r="F95" s="105" t="s">
        <v>372</v>
      </c>
      <c r="G95" s="105"/>
      <c r="H95" s="86">
        <v>165</v>
      </c>
      <c r="I95" s="86"/>
      <c r="J95" s="47" t="s">
        <v>5</v>
      </c>
      <c r="K95" s="46">
        <f t="shared" si="63"/>
        <v>7.8787878787878782E-2</v>
      </c>
      <c r="L95" s="46">
        <f t="shared" si="64"/>
        <v>7.8787878787878782E-2</v>
      </c>
      <c r="M95" s="46">
        <f t="shared" si="65"/>
        <v>7.8787878787878782E-2</v>
      </c>
      <c r="N95" s="87">
        <v>178</v>
      </c>
      <c r="O95" s="87"/>
      <c r="P95" s="87">
        <v>178</v>
      </c>
      <c r="Q95" s="87"/>
      <c r="R95" s="87">
        <v>178</v>
      </c>
      <c r="S95" s="87"/>
      <c r="T95" s="42" t="str">
        <f>IF(OR(ISBLANK(N95),ISBLANK(P95),ISBLANK(R95)),"数据不完整","")</f>
        <v/>
      </c>
    </row>
    <row r="96" spans="1:25" ht="55.5" hidden="1" customHeight="1">
      <c r="A96" s="43" t="s">
        <v>371</v>
      </c>
      <c r="B96" s="86" t="str">
        <f>"输出电流高值(mA)"</f>
        <v>输出电流高值(mA)</v>
      </c>
      <c r="C96" s="86"/>
      <c r="D96" s="86"/>
      <c r="E96" s="86"/>
      <c r="F96" s="105"/>
      <c r="G96" s="105"/>
      <c r="H96" s="86">
        <f>H95</f>
        <v>165</v>
      </c>
      <c r="I96" s="86"/>
      <c r="J96" s="47" t="s">
        <v>5</v>
      </c>
      <c r="K96" s="46">
        <f t="shared" si="63"/>
        <v>-1</v>
      </c>
      <c r="L96" s="46">
        <f t="shared" si="64"/>
        <v>-1</v>
      </c>
      <c r="M96" s="46">
        <f t="shared" si="65"/>
        <v>-1</v>
      </c>
      <c r="N96" s="87"/>
      <c r="O96" s="87"/>
      <c r="P96" s="87"/>
      <c r="Q96" s="87"/>
      <c r="R96" s="87"/>
      <c r="S96" s="87"/>
      <c r="T96" s="42" t="str">
        <f t="shared" ref="T96:T97" si="68">IF(OR(ISBLANK(N96),ISBLANK(P96),ISBLANK(R96)),"数据不完整","")</f>
        <v>数据不完整</v>
      </c>
      <c r="U96" s="2"/>
      <c r="V96" s="2"/>
      <c r="W96" s="2"/>
      <c r="X96" s="2"/>
      <c r="Y96" s="2"/>
    </row>
    <row r="97" spans="1:25" ht="55.5" customHeight="1">
      <c r="A97" s="43" t="s">
        <v>371</v>
      </c>
      <c r="B97" s="86" t="str">
        <f>"输出电流均值(mA)"</f>
        <v>输出电流均值(mA)</v>
      </c>
      <c r="C97" s="86"/>
      <c r="D97" s="86"/>
      <c r="E97" s="86"/>
      <c r="F97" s="105"/>
      <c r="G97" s="105"/>
      <c r="H97" s="86">
        <f>165*0.15</f>
        <v>24.75</v>
      </c>
      <c r="I97" s="86"/>
      <c r="J97" s="47" t="s">
        <v>5</v>
      </c>
      <c r="K97" s="46">
        <f t="shared" si="63"/>
        <v>9.0909090909090912E-2</v>
      </c>
      <c r="L97" s="46">
        <f t="shared" si="64"/>
        <v>9.0909090909090912E-2</v>
      </c>
      <c r="M97" s="46">
        <f t="shared" si="65"/>
        <v>9.0909090909090912E-2</v>
      </c>
      <c r="N97" s="87">
        <v>27</v>
      </c>
      <c r="O97" s="87"/>
      <c r="P97" s="87">
        <v>27</v>
      </c>
      <c r="Q97" s="87"/>
      <c r="R97" s="87">
        <v>27</v>
      </c>
      <c r="S97" s="87"/>
      <c r="T97" s="42" t="str">
        <f t="shared" si="68"/>
        <v/>
      </c>
      <c r="U97" s="2"/>
      <c r="V97" s="2"/>
      <c r="W97" s="2"/>
      <c r="X97" s="2"/>
      <c r="Y97" s="2"/>
    </row>
    <row r="98" spans="1:25" ht="55.5" customHeight="1">
      <c r="A98" s="43" t="s">
        <v>370</v>
      </c>
      <c r="B98" s="86" t="str">
        <f>"输出电流均值(mA)"</f>
        <v>输出电流均值(mA)</v>
      </c>
      <c r="C98" s="86"/>
      <c r="D98" s="86"/>
      <c r="E98" s="86"/>
      <c r="F98" s="105" t="s">
        <v>373</v>
      </c>
      <c r="G98" s="105"/>
      <c r="H98" s="86">
        <v>156</v>
      </c>
      <c r="I98" s="86"/>
      <c r="J98" s="47" t="s">
        <v>5</v>
      </c>
      <c r="K98" s="46">
        <f t="shared" si="63"/>
        <v>8.9743589743589744E-2</v>
      </c>
      <c r="L98" s="46">
        <f t="shared" si="64"/>
        <v>8.9743589743589744E-2</v>
      </c>
      <c r="M98" s="46">
        <f t="shared" si="65"/>
        <v>8.9743589743589744E-2</v>
      </c>
      <c r="N98" s="87">
        <v>170</v>
      </c>
      <c r="O98" s="87"/>
      <c r="P98" s="87">
        <v>170</v>
      </c>
      <c r="Q98" s="87"/>
      <c r="R98" s="87">
        <v>170</v>
      </c>
      <c r="S98" s="87"/>
      <c r="T98" s="42" t="str">
        <f>IF(OR(ISBLANK(N98),ISBLANK(P98),ISBLANK(R98)),"数据不完整","")</f>
        <v/>
      </c>
    </row>
    <row r="99" spans="1:25" ht="55.5" hidden="1" customHeight="1">
      <c r="A99" s="43" t="s">
        <v>371</v>
      </c>
      <c r="B99" s="86" t="str">
        <f>"输出电流高值(mA)"</f>
        <v>输出电流高值(mA)</v>
      </c>
      <c r="C99" s="86"/>
      <c r="D99" s="86"/>
      <c r="E99" s="86"/>
      <c r="F99" s="105"/>
      <c r="G99" s="105"/>
      <c r="H99" s="86">
        <f>H98</f>
        <v>156</v>
      </c>
      <c r="I99" s="86"/>
      <c r="J99" s="47" t="s">
        <v>5</v>
      </c>
      <c r="K99" s="46">
        <f t="shared" si="63"/>
        <v>-1</v>
      </c>
      <c r="L99" s="46">
        <f t="shared" si="64"/>
        <v>-1</v>
      </c>
      <c r="M99" s="46">
        <f t="shared" si="65"/>
        <v>-1</v>
      </c>
      <c r="N99" s="87"/>
      <c r="O99" s="87"/>
      <c r="P99" s="87"/>
      <c r="Q99" s="87"/>
      <c r="R99" s="87"/>
      <c r="S99" s="87"/>
      <c r="T99" s="42" t="str">
        <f t="shared" ref="T99:T103" si="69">IF(OR(ISBLANK(N99),ISBLANK(P99),ISBLANK(R99)),"数据不完整","")</f>
        <v>数据不完整</v>
      </c>
      <c r="U99" s="2"/>
      <c r="V99" s="2"/>
      <c r="W99" s="2"/>
      <c r="X99" s="2"/>
      <c r="Y99" s="2"/>
    </row>
    <row r="100" spans="1:25" ht="55.5" customHeight="1">
      <c r="A100" s="43" t="s">
        <v>371</v>
      </c>
      <c r="B100" s="86" t="str">
        <f>"输出电流均值(mA)"</f>
        <v>输出电流均值(mA)</v>
      </c>
      <c r="C100" s="86"/>
      <c r="D100" s="86"/>
      <c r="E100" s="86"/>
      <c r="F100" s="105"/>
      <c r="G100" s="105"/>
      <c r="H100" s="86">
        <f>156*0.15</f>
        <v>23.4</v>
      </c>
      <c r="I100" s="86"/>
      <c r="J100" s="47" t="s">
        <v>5</v>
      </c>
      <c r="K100" s="46">
        <f t="shared" si="63"/>
        <v>6.8376068376068438E-2</v>
      </c>
      <c r="L100" s="46">
        <f t="shared" si="64"/>
        <v>6.8376068376068438E-2</v>
      </c>
      <c r="M100" s="46">
        <f t="shared" si="65"/>
        <v>6.8376068376068438E-2</v>
      </c>
      <c r="N100" s="87">
        <v>25</v>
      </c>
      <c r="O100" s="87"/>
      <c r="P100" s="87">
        <v>25</v>
      </c>
      <c r="Q100" s="87"/>
      <c r="R100" s="87">
        <v>25</v>
      </c>
      <c r="S100" s="87"/>
      <c r="T100" s="42" t="str">
        <f t="shared" si="69"/>
        <v/>
      </c>
      <c r="U100" s="2"/>
      <c r="V100" s="2"/>
      <c r="W100" s="2"/>
      <c r="X100" s="2"/>
      <c r="Y100" s="2"/>
    </row>
    <row r="101" spans="1:25" ht="55.5" customHeight="1">
      <c r="A101" s="161" t="s">
        <v>374</v>
      </c>
      <c r="B101" s="86" t="str">
        <f t="shared" ref="B101:B103" si="70">"输出电流均值(mA)"</f>
        <v>输出电流均值(mA)</v>
      </c>
      <c r="C101" s="86"/>
      <c r="D101" s="86"/>
      <c r="E101" s="86"/>
      <c r="F101" s="105" t="s">
        <v>375</v>
      </c>
      <c r="G101" s="105"/>
      <c r="H101" s="86">
        <v>52</v>
      </c>
      <c r="I101" s="86"/>
      <c r="J101" s="47" t="s">
        <v>5</v>
      </c>
      <c r="K101" s="46">
        <f t="shared" si="63"/>
        <v>-1</v>
      </c>
      <c r="L101" s="46">
        <f t="shared" si="64"/>
        <v>-1</v>
      </c>
      <c r="M101" s="46">
        <f t="shared" si="65"/>
        <v>-1</v>
      </c>
      <c r="N101" s="137"/>
      <c r="O101" s="137"/>
      <c r="P101" s="137"/>
      <c r="Q101" s="137"/>
      <c r="R101" s="137"/>
      <c r="S101" s="137"/>
      <c r="T101" s="42" t="str">
        <f t="shared" si="69"/>
        <v>数据不完整</v>
      </c>
    </row>
    <row r="102" spans="1:25" ht="55.5" customHeight="1">
      <c r="A102" s="162"/>
      <c r="B102" s="86" t="str">
        <f t="shared" si="70"/>
        <v>输出电流均值(mA)</v>
      </c>
      <c r="C102" s="86"/>
      <c r="D102" s="86"/>
      <c r="E102" s="86"/>
      <c r="F102" s="105" t="s">
        <v>376</v>
      </c>
      <c r="G102" s="105"/>
      <c r="H102" s="86">
        <v>47</v>
      </c>
      <c r="I102" s="86"/>
      <c r="J102" s="47" t="s">
        <v>5</v>
      </c>
      <c r="K102" s="46">
        <f t="shared" si="63"/>
        <v>-1</v>
      </c>
      <c r="L102" s="46">
        <f t="shared" si="64"/>
        <v>-1</v>
      </c>
      <c r="M102" s="46">
        <f t="shared" si="65"/>
        <v>-1</v>
      </c>
      <c r="N102" s="137"/>
      <c r="O102" s="137"/>
      <c r="P102" s="137"/>
      <c r="Q102" s="137"/>
      <c r="R102" s="137"/>
      <c r="S102" s="137"/>
      <c r="T102" s="42" t="str">
        <f t="shared" si="69"/>
        <v>数据不完整</v>
      </c>
    </row>
    <row r="103" spans="1:25" ht="55.5" customHeight="1">
      <c r="A103" s="163"/>
      <c r="B103" s="86" t="str">
        <f t="shared" si="70"/>
        <v>输出电流均值(mA)</v>
      </c>
      <c r="C103" s="86"/>
      <c r="D103" s="86"/>
      <c r="E103" s="86"/>
      <c r="F103" s="105" t="s">
        <v>377</v>
      </c>
      <c r="G103" s="105"/>
      <c r="H103" s="86">
        <v>43</v>
      </c>
      <c r="I103" s="86"/>
      <c r="J103" s="47" t="s">
        <v>5</v>
      </c>
      <c r="K103" s="46">
        <f t="shared" si="63"/>
        <v>-1</v>
      </c>
      <c r="L103" s="46">
        <f t="shared" si="64"/>
        <v>-1</v>
      </c>
      <c r="M103" s="46">
        <f t="shared" si="65"/>
        <v>-1</v>
      </c>
      <c r="N103" s="137"/>
      <c r="O103" s="137"/>
      <c r="P103" s="137"/>
      <c r="Q103" s="137"/>
      <c r="R103" s="137"/>
      <c r="S103" s="137"/>
      <c r="T103" s="42" t="str">
        <f t="shared" si="69"/>
        <v>数据不完整</v>
      </c>
    </row>
    <row r="104" spans="1:25" ht="36" customHeight="1">
      <c r="A104" s="117" t="s">
        <v>319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9"/>
    </row>
    <row r="105" spans="1:25" ht="31.5" customHeight="1">
      <c r="A105" s="107" t="s">
        <v>0</v>
      </c>
      <c r="B105" s="107" t="s">
        <v>1</v>
      </c>
      <c r="C105" s="107"/>
      <c r="D105" s="107"/>
      <c r="E105" s="107"/>
      <c r="F105" s="107" t="s">
        <v>44</v>
      </c>
      <c r="G105" s="107"/>
      <c r="H105" s="107" t="s">
        <v>2</v>
      </c>
      <c r="I105" s="101"/>
      <c r="J105" s="101"/>
      <c r="K105" s="101" t="s">
        <v>59</v>
      </c>
      <c r="L105" s="109" t="s">
        <v>60</v>
      </c>
      <c r="M105" s="101" t="s">
        <v>61</v>
      </c>
      <c r="N105" s="107" t="s">
        <v>16</v>
      </c>
      <c r="O105" s="101"/>
      <c r="P105" s="101"/>
      <c r="Q105" s="101"/>
      <c r="R105" s="101"/>
      <c r="S105" s="101"/>
      <c r="T105" s="112" t="s">
        <v>3</v>
      </c>
    </row>
    <row r="106" spans="1:25" ht="36.75" customHeight="1">
      <c r="A106" s="107"/>
      <c r="B106" s="107"/>
      <c r="C106" s="107"/>
      <c r="D106" s="107"/>
      <c r="E106" s="107"/>
      <c r="F106" s="107"/>
      <c r="G106" s="107"/>
      <c r="H106" s="101"/>
      <c r="I106" s="101"/>
      <c r="J106" s="101"/>
      <c r="K106" s="101"/>
      <c r="L106" s="109"/>
      <c r="M106" s="101"/>
      <c r="N106" s="52">
        <v>9</v>
      </c>
      <c r="O106" s="52" t="s">
        <v>58</v>
      </c>
      <c r="P106" s="52">
        <v>14</v>
      </c>
      <c r="Q106" s="52" t="s">
        <v>58</v>
      </c>
      <c r="R106" s="52">
        <v>16</v>
      </c>
      <c r="S106" s="52" t="s">
        <v>58</v>
      </c>
      <c r="T106" s="112"/>
    </row>
    <row r="107" spans="1:25" ht="55.5" customHeight="1">
      <c r="A107" s="161" t="s">
        <v>368</v>
      </c>
      <c r="B107" s="86" t="str">
        <f t="shared" ref="B107:B116" si="71">"输出电流均值(mA)"</f>
        <v>输出电流均值(mA)</v>
      </c>
      <c r="C107" s="86"/>
      <c r="D107" s="86"/>
      <c r="E107" s="86"/>
      <c r="F107" s="105" t="s">
        <v>135</v>
      </c>
      <c r="G107" s="105"/>
      <c r="H107" s="86">
        <v>930</v>
      </c>
      <c r="I107" s="86"/>
      <c r="J107" s="47" t="s">
        <v>5</v>
      </c>
      <c r="K107" s="46">
        <f t="shared" ref="K107:K128" si="72">-(H107-N107)/H107</f>
        <v>-2.1505376344086021E-3</v>
      </c>
      <c r="L107" s="46">
        <f t="shared" ref="L107:L128" si="73">-(H107-P107)/H107</f>
        <v>-2.1505376344086021E-3</v>
      </c>
      <c r="M107" s="46">
        <f t="shared" ref="M107:M128" si="74">-(H107-R107)/H107</f>
        <v>-2.1505376344086021E-3</v>
      </c>
      <c r="N107" s="87">
        <v>928</v>
      </c>
      <c r="O107" s="87"/>
      <c r="P107" s="87">
        <v>928</v>
      </c>
      <c r="Q107" s="87"/>
      <c r="R107" s="87">
        <v>928</v>
      </c>
      <c r="S107" s="87"/>
      <c r="T107" s="42" t="str">
        <f t="shared" ref="T107:T116" si="75">IF(OR(ISBLANK(N107),ISBLANK(P107),ISBLANK(R107)),"数据不完整","")</f>
        <v/>
      </c>
    </row>
    <row r="108" spans="1:25" ht="55.5" customHeight="1">
      <c r="A108" s="162"/>
      <c r="B108" s="86" t="str">
        <f t="shared" si="71"/>
        <v>输出电流均值(mA)</v>
      </c>
      <c r="C108" s="86"/>
      <c r="D108" s="86"/>
      <c r="E108" s="86"/>
      <c r="F108" s="105" t="s">
        <v>364</v>
      </c>
      <c r="G108" s="105"/>
      <c r="H108" s="86">
        <v>890</v>
      </c>
      <c r="I108" s="86"/>
      <c r="J108" s="47" t="s">
        <v>5</v>
      </c>
      <c r="K108" s="46">
        <f t="shared" si="72"/>
        <v>2.2471910112359553E-3</v>
      </c>
      <c r="L108" s="46">
        <f t="shared" si="73"/>
        <v>2.2471910112359553E-3</v>
      </c>
      <c r="M108" s="46">
        <f t="shared" si="74"/>
        <v>2.2471910112359553E-3</v>
      </c>
      <c r="N108" s="87">
        <v>892</v>
      </c>
      <c r="O108" s="87"/>
      <c r="P108" s="87">
        <v>892</v>
      </c>
      <c r="Q108" s="87"/>
      <c r="R108" s="87">
        <v>892</v>
      </c>
      <c r="S108" s="87"/>
      <c r="T108" s="42" t="str">
        <f t="shared" si="75"/>
        <v/>
      </c>
    </row>
    <row r="109" spans="1:25" ht="55.5" customHeight="1">
      <c r="A109" s="162"/>
      <c r="B109" s="86" t="str">
        <f t="shared" si="71"/>
        <v>输出电流均值(mA)</v>
      </c>
      <c r="C109" s="86"/>
      <c r="D109" s="86"/>
      <c r="E109" s="86"/>
      <c r="F109" s="105" t="s">
        <v>365</v>
      </c>
      <c r="G109" s="105"/>
      <c r="H109" s="86">
        <v>865</v>
      </c>
      <c r="I109" s="86"/>
      <c r="J109" s="47" t="s">
        <v>5</v>
      </c>
      <c r="K109" s="46">
        <f t="shared" si="72"/>
        <v>0</v>
      </c>
      <c r="L109" s="46">
        <f t="shared" si="73"/>
        <v>0</v>
      </c>
      <c r="M109" s="46">
        <f t="shared" si="74"/>
        <v>0</v>
      </c>
      <c r="N109" s="87">
        <v>865</v>
      </c>
      <c r="O109" s="87"/>
      <c r="P109" s="87">
        <v>865</v>
      </c>
      <c r="Q109" s="87"/>
      <c r="R109" s="87">
        <v>865</v>
      </c>
      <c r="S109" s="87"/>
      <c r="T109" s="42" t="str">
        <f t="shared" si="75"/>
        <v/>
      </c>
    </row>
    <row r="110" spans="1:25" ht="55.5" customHeight="1">
      <c r="A110" s="162"/>
      <c r="B110" s="86" t="str">
        <f t="shared" si="71"/>
        <v>输出电流均值(mA)</v>
      </c>
      <c r="C110" s="86"/>
      <c r="D110" s="86"/>
      <c r="E110" s="86"/>
      <c r="F110" s="105" t="s">
        <v>366</v>
      </c>
      <c r="G110" s="105"/>
      <c r="H110" s="86">
        <v>835</v>
      </c>
      <c r="I110" s="86"/>
      <c r="J110" s="47" t="s">
        <v>5</v>
      </c>
      <c r="K110" s="46">
        <f t="shared" si="72"/>
        <v>-1.1976047904191617E-3</v>
      </c>
      <c r="L110" s="46">
        <f t="shared" si="73"/>
        <v>-1.1976047904191617E-3</v>
      </c>
      <c r="M110" s="46">
        <f t="shared" si="74"/>
        <v>-1.1976047904191617E-3</v>
      </c>
      <c r="N110" s="87">
        <v>834</v>
      </c>
      <c r="O110" s="87"/>
      <c r="P110" s="87">
        <v>834</v>
      </c>
      <c r="Q110" s="87"/>
      <c r="R110" s="87">
        <v>834</v>
      </c>
      <c r="S110" s="87"/>
      <c r="T110" s="42" t="str">
        <f t="shared" si="75"/>
        <v/>
      </c>
    </row>
    <row r="111" spans="1:25" ht="55.5" customHeight="1">
      <c r="A111" s="163"/>
      <c r="B111" s="86" t="str">
        <f t="shared" si="71"/>
        <v>输出电流均值(mA)</v>
      </c>
      <c r="C111" s="86"/>
      <c r="D111" s="86"/>
      <c r="E111" s="86"/>
      <c r="F111" s="105" t="s">
        <v>367</v>
      </c>
      <c r="G111" s="105"/>
      <c r="H111" s="86">
        <v>810</v>
      </c>
      <c r="I111" s="86"/>
      <c r="J111" s="47" t="s">
        <v>5</v>
      </c>
      <c r="K111" s="46">
        <f t="shared" si="72"/>
        <v>0</v>
      </c>
      <c r="L111" s="46">
        <f t="shared" si="73"/>
        <v>0</v>
      </c>
      <c r="M111" s="46">
        <f t="shared" si="74"/>
        <v>0</v>
      </c>
      <c r="N111" s="87">
        <v>810</v>
      </c>
      <c r="O111" s="87"/>
      <c r="P111" s="87">
        <v>810</v>
      </c>
      <c r="Q111" s="87"/>
      <c r="R111" s="87">
        <v>810</v>
      </c>
      <c r="S111" s="87"/>
      <c r="T111" s="42" t="str">
        <f t="shared" si="75"/>
        <v/>
      </c>
    </row>
    <row r="112" spans="1:25" ht="55.5" customHeight="1">
      <c r="A112" s="161" t="s">
        <v>369</v>
      </c>
      <c r="B112" s="86" t="str">
        <f t="shared" si="71"/>
        <v>输出电流均值(mA)</v>
      </c>
      <c r="C112" s="86"/>
      <c r="D112" s="86"/>
      <c r="E112" s="86"/>
      <c r="F112" s="105" t="s">
        <v>135</v>
      </c>
      <c r="G112" s="105"/>
      <c r="H112" s="86">
        <v>930</v>
      </c>
      <c r="I112" s="86"/>
      <c r="J112" s="47" t="s">
        <v>5</v>
      </c>
      <c r="K112" s="46">
        <f t="shared" si="72"/>
        <v>-7.526881720430108E-3</v>
      </c>
      <c r="L112" s="46">
        <f t="shared" si="73"/>
        <v>-7.526881720430108E-3</v>
      </c>
      <c r="M112" s="46">
        <f t="shared" si="74"/>
        <v>-7.526881720430108E-3</v>
      </c>
      <c r="N112" s="87">
        <v>923</v>
      </c>
      <c r="O112" s="87"/>
      <c r="P112" s="87">
        <v>923</v>
      </c>
      <c r="Q112" s="87"/>
      <c r="R112" s="87">
        <v>923</v>
      </c>
      <c r="S112" s="87"/>
      <c r="T112" s="42" t="str">
        <f t="shared" si="75"/>
        <v/>
      </c>
    </row>
    <row r="113" spans="1:25" ht="55.5" customHeight="1">
      <c r="A113" s="162"/>
      <c r="B113" s="86" t="str">
        <f t="shared" si="71"/>
        <v>输出电流均值(mA)</v>
      </c>
      <c r="C113" s="86"/>
      <c r="D113" s="86"/>
      <c r="E113" s="86"/>
      <c r="F113" s="105" t="s">
        <v>364</v>
      </c>
      <c r="G113" s="105"/>
      <c r="H113" s="86">
        <v>890</v>
      </c>
      <c r="I113" s="86"/>
      <c r="J113" s="47" t="s">
        <v>5</v>
      </c>
      <c r="K113" s="46">
        <f t="shared" si="72"/>
        <v>-6.7415730337078653E-3</v>
      </c>
      <c r="L113" s="46">
        <f t="shared" si="73"/>
        <v>-6.7415730337078653E-3</v>
      </c>
      <c r="M113" s="46">
        <f t="shared" si="74"/>
        <v>-6.7415730337078653E-3</v>
      </c>
      <c r="N113" s="87">
        <v>884</v>
      </c>
      <c r="O113" s="87"/>
      <c r="P113" s="87">
        <v>884</v>
      </c>
      <c r="Q113" s="87"/>
      <c r="R113" s="87">
        <v>884</v>
      </c>
      <c r="S113" s="87"/>
      <c r="T113" s="42" t="str">
        <f t="shared" si="75"/>
        <v/>
      </c>
    </row>
    <row r="114" spans="1:25" ht="55.5" customHeight="1">
      <c r="A114" s="162"/>
      <c r="B114" s="86" t="str">
        <f t="shared" si="71"/>
        <v>输出电流均值(mA)</v>
      </c>
      <c r="C114" s="86"/>
      <c r="D114" s="86"/>
      <c r="E114" s="86"/>
      <c r="F114" s="105" t="s">
        <v>365</v>
      </c>
      <c r="G114" s="105"/>
      <c r="H114" s="86">
        <v>865</v>
      </c>
      <c r="I114" s="86"/>
      <c r="J114" s="47" t="s">
        <v>5</v>
      </c>
      <c r="K114" s="46">
        <f t="shared" si="72"/>
        <v>-5.7803468208092483E-3</v>
      </c>
      <c r="L114" s="46">
        <f t="shared" si="73"/>
        <v>-5.7803468208092483E-3</v>
      </c>
      <c r="M114" s="46">
        <f t="shared" si="74"/>
        <v>-5.7803468208092483E-3</v>
      </c>
      <c r="N114" s="87">
        <v>860</v>
      </c>
      <c r="O114" s="87"/>
      <c r="P114" s="87">
        <v>860</v>
      </c>
      <c r="Q114" s="87"/>
      <c r="R114" s="87">
        <v>860</v>
      </c>
      <c r="S114" s="87"/>
      <c r="T114" s="42" t="str">
        <f t="shared" si="75"/>
        <v/>
      </c>
    </row>
    <row r="115" spans="1:25" ht="55.5" customHeight="1">
      <c r="A115" s="162"/>
      <c r="B115" s="86" t="str">
        <f t="shared" si="71"/>
        <v>输出电流均值(mA)</v>
      </c>
      <c r="C115" s="86"/>
      <c r="D115" s="86"/>
      <c r="E115" s="86"/>
      <c r="F115" s="105" t="s">
        <v>366</v>
      </c>
      <c r="G115" s="105"/>
      <c r="H115" s="86">
        <v>835</v>
      </c>
      <c r="I115" s="86"/>
      <c r="J115" s="47" t="s">
        <v>5</v>
      </c>
      <c r="K115" s="46">
        <f t="shared" si="72"/>
        <v>-7.18562874251497E-3</v>
      </c>
      <c r="L115" s="46">
        <f t="shared" si="73"/>
        <v>-7.18562874251497E-3</v>
      </c>
      <c r="M115" s="46">
        <f t="shared" si="74"/>
        <v>-7.18562874251497E-3</v>
      </c>
      <c r="N115" s="87">
        <v>829</v>
      </c>
      <c r="O115" s="87"/>
      <c r="P115" s="87">
        <v>829</v>
      </c>
      <c r="Q115" s="87"/>
      <c r="R115" s="87">
        <v>829</v>
      </c>
      <c r="S115" s="87"/>
      <c r="T115" s="42" t="str">
        <f t="shared" si="75"/>
        <v/>
      </c>
    </row>
    <row r="116" spans="1:25" ht="55.5" customHeight="1">
      <c r="A116" s="163"/>
      <c r="B116" s="86" t="str">
        <f t="shared" si="71"/>
        <v>输出电流均值(mA)</v>
      </c>
      <c r="C116" s="86"/>
      <c r="D116" s="86"/>
      <c r="E116" s="86"/>
      <c r="F116" s="105" t="s">
        <v>367</v>
      </c>
      <c r="G116" s="105"/>
      <c r="H116" s="86">
        <v>810</v>
      </c>
      <c r="I116" s="86"/>
      <c r="J116" s="47" t="s">
        <v>5</v>
      </c>
      <c r="K116" s="46">
        <f t="shared" si="72"/>
        <v>-4.9382716049382715E-3</v>
      </c>
      <c r="L116" s="46">
        <f t="shared" si="73"/>
        <v>-4.9382716049382715E-3</v>
      </c>
      <c r="M116" s="46">
        <f t="shared" si="74"/>
        <v>-4.9382716049382715E-3</v>
      </c>
      <c r="N116" s="87">
        <v>806</v>
      </c>
      <c r="O116" s="87"/>
      <c r="P116" s="87">
        <v>806</v>
      </c>
      <c r="Q116" s="87"/>
      <c r="R116" s="87">
        <v>806</v>
      </c>
      <c r="S116" s="87"/>
      <c r="T116" s="42" t="str">
        <f t="shared" si="75"/>
        <v/>
      </c>
    </row>
    <row r="117" spans="1:25" ht="55.5" customHeight="1">
      <c r="A117" s="43" t="s">
        <v>370</v>
      </c>
      <c r="B117" s="86" t="str">
        <f>"输出电流均值(mA)"</f>
        <v>输出电流均值(mA)</v>
      </c>
      <c r="C117" s="86"/>
      <c r="D117" s="86"/>
      <c r="E117" s="86"/>
      <c r="F117" s="105" t="s">
        <v>135</v>
      </c>
      <c r="G117" s="105"/>
      <c r="H117" s="86">
        <v>195</v>
      </c>
      <c r="I117" s="86"/>
      <c r="J117" s="47" t="s">
        <v>5</v>
      </c>
      <c r="K117" s="46">
        <f t="shared" si="72"/>
        <v>9.2307692307692313E-2</v>
      </c>
      <c r="L117" s="46">
        <f t="shared" si="73"/>
        <v>9.2307692307692313E-2</v>
      </c>
      <c r="M117" s="46">
        <f t="shared" si="74"/>
        <v>9.2307692307692313E-2</v>
      </c>
      <c r="N117" s="87">
        <v>213</v>
      </c>
      <c r="O117" s="87"/>
      <c r="P117" s="87">
        <v>213</v>
      </c>
      <c r="Q117" s="87"/>
      <c r="R117" s="87">
        <v>213</v>
      </c>
      <c r="S117" s="87"/>
      <c r="T117" s="42" t="str">
        <f>IF(OR(ISBLANK(N117),ISBLANK(P117),ISBLANK(R117)),"数据不完整","")</f>
        <v/>
      </c>
    </row>
    <row r="118" spans="1:25" ht="55.5" hidden="1" customHeight="1">
      <c r="A118" s="43" t="s">
        <v>371</v>
      </c>
      <c r="B118" s="86" t="str">
        <f>"输出电流高值(mA)"</f>
        <v>输出电流高值(mA)</v>
      </c>
      <c r="C118" s="86"/>
      <c r="D118" s="86"/>
      <c r="E118" s="86"/>
      <c r="F118" s="105"/>
      <c r="G118" s="105"/>
      <c r="H118" s="86">
        <f>H117</f>
        <v>195</v>
      </c>
      <c r="I118" s="86"/>
      <c r="J118" s="47" t="s">
        <v>5</v>
      </c>
      <c r="K118" s="46">
        <f t="shared" si="72"/>
        <v>-1</v>
      </c>
      <c r="L118" s="46">
        <f t="shared" si="73"/>
        <v>-1</v>
      </c>
      <c r="M118" s="46">
        <f t="shared" si="74"/>
        <v>-1</v>
      </c>
      <c r="N118" s="87"/>
      <c r="O118" s="87"/>
      <c r="P118" s="87"/>
      <c r="Q118" s="87"/>
      <c r="R118" s="87"/>
      <c r="S118" s="87"/>
      <c r="T118" s="42" t="str">
        <f t="shared" ref="T118:T119" si="76">IF(OR(ISBLANK(N118),ISBLANK(P118),ISBLANK(R118)),"数据不完整","")</f>
        <v>数据不完整</v>
      </c>
      <c r="U118" s="2"/>
      <c r="V118" s="2"/>
      <c r="W118" s="2"/>
      <c r="X118" s="2"/>
      <c r="Y118" s="2"/>
    </row>
    <row r="119" spans="1:25" ht="55.5" customHeight="1">
      <c r="A119" s="43" t="s">
        <v>371</v>
      </c>
      <c r="B119" s="86" t="str">
        <f>"输出电流均值(mA)"</f>
        <v>输出电流均值(mA)</v>
      </c>
      <c r="C119" s="86"/>
      <c r="D119" s="86"/>
      <c r="E119" s="86"/>
      <c r="F119" s="105"/>
      <c r="G119" s="105"/>
      <c r="H119" s="86">
        <f>195*0.15</f>
        <v>29.25</v>
      </c>
      <c r="I119" s="86"/>
      <c r="J119" s="47" t="s">
        <v>5</v>
      </c>
      <c r="K119" s="46">
        <f t="shared" si="72"/>
        <v>0.12820512820512819</v>
      </c>
      <c r="L119" s="46">
        <f t="shared" si="73"/>
        <v>0.12820512820512819</v>
      </c>
      <c r="M119" s="46">
        <f t="shared" si="74"/>
        <v>0.12820512820512819</v>
      </c>
      <c r="N119" s="87">
        <v>33</v>
      </c>
      <c r="O119" s="87"/>
      <c r="P119" s="87">
        <v>33</v>
      </c>
      <c r="Q119" s="87"/>
      <c r="R119" s="87">
        <v>33</v>
      </c>
      <c r="S119" s="87"/>
      <c r="T119" s="42" t="str">
        <f t="shared" si="76"/>
        <v/>
      </c>
      <c r="U119" s="2"/>
      <c r="V119" s="2"/>
      <c r="W119" s="2"/>
      <c r="X119" s="2"/>
      <c r="Y119" s="2"/>
    </row>
    <row r="120" spans="1:25" ht="55.5" customHeight="1">
      <c r="A120" s="43" t="s">
        <v>370</v>
      </c>
      <c r="B120" s="86" t="str">
        <f>"输出电流均值(mA)"</f>
        <v>输出电流均值(mA)</v>
      </c>
      <c r="C120" s="86"/>
      <c r="D120" s="86"/>
      <c r="E120" s="86"/>
      <c r="F120" s="105" t="s">
        <v>372</v>
      </c>
      <c r="G120" s="105"/>
      <c r="H120" s="86">
        <v>165</v>
      </c>
      <c r="I120" s="86"/>
      <c r="J120" s="47" t="s">
        <v>5</v>
      </c>
      <c r="K120" s="46">
        <f t="shared" si="72"/>
        <v>0.11515151515151516</v>
      </c>
      <c r="L120" s="46">
        <f t="shared" si="73"/>
        <v>0.11515151515151516</v>
      </c>
      <c r="M120" s="46">
        <f t="shared" si="74"/>
        <v>0.11515151515151516</v>
      </c>
      <c r="N120" s="87">
        <v>184</v>
      </c>
      <c r="O120" s="87"/>
      <c r="P120" s="87">
        <v>184</v>
      </c>
      <c r="Q120" s="87"/>
      <c r="R120" s="87">
        <v>184</v>
      </c>
      <c r="S120" s="87"/>
      <c r="T120" s="42" t="str">
        <f>IF(OR(ISBLANK(N120),ISBLANK(P120),ISBLANK(R120)),"数据不完整","")</f>
        <v/>
      </c>
    </row>
    <row r="121" spans="1:25" ht="55.5" hidden="1" customHeight="1">
      <c r="A121" s="43" t="s">
        <v>371</v>
      </c>
      <c r="B121" s="86" t="str">
        <f>"输出电流高值(mA)"</f>
        <v>输出电流高值(mA)</v>
      </c>
      <c r="C121" s="86"/>
      <c r="D121" s="86"/>
      <c r="E121" s="86"/>
      <c r="F121" s="105"/>
      <c r="G121" s="105"/>
      <c r="H121" s="86">
        <f>H120</f>
        <v>165</v>
      </c>
      <c r="I121" s="86"/>
      <c r="J121" s="47" t="s">
        <v>5</v>
      </c>
      <c r="K121" s="46">
        <f t="shared" si="72"/>
        <v>-1</v>
      </c>
      <c r="L121" s="46">
        <f t="shared" si="73"/>
        <v>-1</v>
      </c>
      <c r="M121" s="46">
        <f t="shared" si="74"/>
        <v>-1</v>
      </c>
      <c r="N121" s="87"/>
      <c r="O121" s="87"/>
      <c r="P121" s="87"/>
      <c r="Q121" s="87"/>
      <c r="R121" s="87"/>
      <c r="S121" s="87"/>
      <c r="T121" s="42" t="str">
        <f t="shared" ref="T121:T122" si="77">IF(OR(ISBLANK(N121),ISBLANK(P121),ISBLANK(R121)),"数据不完整","")</f>
        <v>数据不完整</v>
      </c>
      <c r="U121" s="2"/>
      <c r="V121" s="2"/>
      <c r="W121" s="2"/>
      <c r="X121" s="2"/>
      <c r="Y121" s="2"/>
    </row>
    <row r="122" spans="1:25" ht="55.5" customHeight="1">
      <c r="A122" s="43" t="s">
        <v>371</v>
      </c>
      <c r="B122" s="86" t="str">
        <f>"输出电流均值(mA)"</f>
        <v>输出电流均值(mA)</v>
      </c>
      <c r="C122" s="86"/>
      <c r="D122" s="86"/>
      <c r="E122" s="86"/>
      <c r="F122" s="105"/>
      <c r="G122" s="105"/>
      <c r="H122" s="86">
        <f>165*0.15</f>
        <v>24.75</v>
      </c>
      <c r="I122" s="86"/>
      <c r="J122" s="47" t="s">
        <v>5</v>
      </c>
      <c r="K122" s="46">
        <f t="shared" si="72"/>
        <v>0.13131313131313133</v>
      </c>
      <c r="L122" s="46">
        <f t="shared" si="73"/>
        <v>0.13131313131313133</v>
      </c>
      <c r="M122" s="46">
        <f t="shared" si="74"/>
        <v>0.13131313131313133</v>
      </c>
      <c r="N122" s="87">
        <v>28</v>
      </c>
      <c r="O122" s="87"/>
      <c r="P122" s="87">
        <v>28</v>
      </c>
      <c r="Q122" s="87"/>
      <c r="R122" s="87">
        <v>28</v>
      </c>
      <c r="S122" s="87"/>
      <c r="T122" s="42" t="str">
        <f t="shared" si="77"/>
        <v/>
      </c>
      <c r="U122" s="2"/>
      <c r="V122" s="2"/>
      <c r="W122" s="2"/>
      <c r="X122" s="2"/>
      <c r="Y122" s="2"/>
    </row>
    <row r="123" spans="1:25" ht="55.5" customHeight="1">
      <c r="A123" s="43" t="s">
        <v>370</v>
      </c>
      <c r="B123" s="86" t="str">
        <f>"输出电流均值(mA)"</f>
        <v>输出电流均值(mA)</v>
      </c>
      <c r="C123" s="86"/>
      <c r="D123" s="86"/>
      <c r="E123" s="86"/>
      <c r="F123" s="105" t="s">
        <v>373</v>
      </c>
      <c r="G123" s="105"/>
      <c r="H123" s="86">
        <v>156</v>
      </c>
      <c r="I123" s="86"/>
      <c r="J123" s="47" t="s">
        <v>5</v>
      </c>
      <c r="K123" s="46">
        <f t="shared" si="72"/>
        <v>0.12820512820512819</v>
      </c>
      <c r="L123" s="46">
        <f t="shared" si="73"/>
        <v>0.12820512820512819</v>
      </c>
      <c r="M123" s="46">
        <f t="shared" si="74"/>
        <v>0.12820512820512819</v>
      </c>
      <c r="N123" s="87">
        <v>176</v>
      </c>
      <c r="O123" s="87"/>
      <c r="P123" s="87">
        <v>176</v>
      </c>
      <c r="Q123" s="87"/>
      <c r="R123" s="87">
        <v>176</v>
      </c>
      <c r="S123" s="87"/>
      <c r="T123" s="42" t="str">
        <f>IF(OR(ISBLANK(N123),ISBLANK(P123),ISBLANK(R123)),"数据不完整","")</f>
        <v/>
      </c>
    </row>
    <row r="124" spans="1:25" ht="55.5" hidden="1" customHeight="1">
      <c r="A124" s="43" t="s">
        <v>371</v>
      </c>
      <c r="B124" s="86" t="str">
        <f>"输出电流高值(mA)"</f>
        <v>输出电流高值(mA)</v>
      </c>
      <c r="C124" s="86"/>
      <c r="D124" s="86"/>
      <c r="E124" s="86"/>
      <c r="F124" s="105"/>
      <c r="G124" s="105"/>
      <c r="H124" s="86">
        <f>H123</f>
        <v>156</v>
      </c>
      <c r="I124" s="86"/>
      <c r="J124" s="47" t="s">
        <v>5</v>
      </c>
      <c r="K124" s="46">
        <f t="shared" si="72"/>
        <v>-1</v>
      </c>
      <c r="L124" s="46">
        <f t="shared" si="73"/>
        <v>-1</v>
      </c>
      <c r="M124" s="46">
        <f t="shared" si="74"/>
        <v>-1</v>
      </c>
      <c r="N124" s="87"/>
      <c r="O124" s="87"/>
      <c r="P124" s="87"/>
      <c r="Q124" s="87"/>
      <c r="R124" s="87"/>
      <c r="S124" s="87"/>
      <c r="T124" s="42" t="str">
        <f t="shared" ref="T124:T128" si="78">IF(OR(ISBLANK(N124),ISBLANK(P124),ISBLANK(R124)),"数据不完整","")</f>
        <v>数据不完整</v>
      </c>
      <c r="U124" s="2"/>
      <c r="V124" s="2"/>
      <c r="W124" s="2"/>
      <c r="X124" s="2"/>
      <c r="Y124" s="2"/>
    </row>
    <row r="125" spans="1:25" ht="55.5" customHeight="1">
      <c r="A125" s="43" t="s">
        <v>371</v>
      </c>
      <c r="B125" s="86" t="str">
        <f>"输出电流均值(mA)"</f>
        <v>输出电流均值(mA)</v>
      </c>
      <c r="C125" s="86"/>
      <c r="D125" s="86"/>
      <c r="E125" s="86"/>
      <c r="F125" s="105"/>
      <c r="G125" s="105"/>
      <c r="H125" s="86">
        <f>156*0.15</f>
        <v>23.4</v>
      </c>
      <c r="I125" s="86"/>
      <c r="J125" s="47" t="s">
        <v>5</v>
      </c>
      <c r="K125" s="46">
        <f t="shared" si="72"/>
        <v>0.15384615384615391</v>
      </c>
      <c r="L125" s="46">
        <f t="shared" si="73"/>
        <v>0.15384615384615391</v>
      </c>
      <c r="M125" s="46">
        <f t="shared" si="74"/>
        <v>0.15384615384615391</v>
      </c>
      <c r="N125" s="87">
        <v>27</v>
      </c>
      <c r="O125" s="87"/>
      <c r="P125" s="87">
        <v>27</v>
      </c>
      <c r="Q125" s="87"/>
      <c r="R125" s="87">
        <v>27</v>
      </c>
      <c r="S125" s="87"/>
      <c r="T125" s="42" t="str">
        <f t="shared" si="78"/>
        <v/>
      </c>
      <c r="U125" s="2"/>
      <c r="V125" s="2"/>
      <c r="W125" s="2"/>
      <c r="X125" s="2"/>
      <c r="Y125" s="2"/>
    </row>
    <row r="126" spans="1:25" ht="55.5" customHeight="1">
      <c r="A126" s="161" t="s">
        <v>374</v>
      </c>
      <c r="B126" s="86" t="str">
        <f t="shared" ref="B126:B128" si="79">"输出电流均值(mA)"</f>
        <v>输出电流均值(mA)</v>
      </c>
      <c r="C126" s="86"/>
      <c r="D126" s="86"/>
      <c r="E126" s="86"/>
      <c r="F126" s="105" t="s">
        <v>375</v>
      </c>
      <c r="G126" s="105"/>
      <c r="H126" s="86">
        <v>52</v>
      </c>
      <c r="I126" s="86"/>
      <c r="J126" s="47" t="s">
        <v>5</v>
      </c>
      <c r="K126" s="46">
        <f t="shared" si="72"/>
        <v>0</v>
      </c>
      <c r="L126" s="46">
        <f t="shared" si="73"/>
        <v>0</v>
      </c>
      <c r="M126" s="46">
        <f t="shared" si="74"/>
        <v>0</v>
      </c>
      <c r="N126" s="87">
        <v>52</v>
      </c>
      <c r="O126" s="87"/>
      <c r="P126" s="87">
        <v>52</v>
      </c>
      <c r="Q126" s="87"/>
      <c r="R126" s="87">
        <v>52</v>
      </c>
      <c r="S126" s="87"/>
      <c r="T126" s="42" t="str">
        <f t="shared" si="78"/>
        <v/>
      </c>
    </row>
    <row r="127" spans="1:25" ht="55.5" customHeight="1">
      <c r="A127" s="162"/>
      <c r="B127" s="86" t="str">
        <f t="shared" si="79"/>
        <v>输出电流均值(mA)</v>
      </c>
      <c r="C127" s="86"/>
      <c r="D127" s="86"/>
      <c r="E127" s="86"/>
      <c r="F127" s="105" t="s">
        <v>376</v>
      </c>
      <c r="G127" s="105"/>
      <c r="H127" s="86">
        <v>47</v>
      </c>
      <c r="I127" s="86"/>
      <c r="J127" s="47" t="s">
        <v>5</v>
      </c>
      <c r="K127" s="46">
        <f t="shared" si="72"/>
        <v>-2.1276595744680851E-2</v>
      </c>
      <c r="L127" s="46">
        <f t="shared" si="73"/>
        <v>-2.1276595744680851E-2</v>
      </c>
      <c r="M127" s="46">
        <f t="shared" si="74"/>
        <v>-2.1276595744680851E-2</v>
      </c>
      <c r="N127" s="87">
        <v>46</v>
      </c>
      <c r="O127" s="87"/>
      <c r="P127" s="87">
        <v>46</v>
      </c>
      <c r="Q127" s="87"/>
      <c r="R127" s="87">
        <v>46</v>
      </c>
      <c r="S127" s="87"/>
      <c r="T127" s="42" t="str">
        <f t="shared" si="78"/>
        <v/>
      </c>
    </row>
    <row r="128" spans="1:25" ht="55.5" customHeight="1">
      <c r="A128" s="163"/>
      <c r="B128" s="86" t="str">
        <f t="shared" si="79"/>
        <v>输出电流均值(mA)</v>
      </c>
      <c r="C128" s="86"/>
      <c r="D128" s="86"/>
      <c r="E128" s="86"/>
      <c r="F128" s="105" t="s">
        <v>377</v>
      </c>
      <c r="G128" s="105"/>
      <c r="H128" s="86">
        <v>43</v>
      </c>
      <c r="I128" s="86"/>
      <c r="J128" s="47" t="s">
        <v>5</v>
      </c>
      <c r="K128" s="46">
        <f t="shared" si="72"/>
        <v>0</v>
      </c>
      <c r="L128" s="46">
        <f t="shared" si="73"/>
        <v>0</v>
      </c>
      <c r="M128" s="46">
        <f t="shared" si="74"/>
        <v>0</v>
      </c>
      <c r="N128" s="87">
        <v>43</v>
      </c>
      <c r="O128" s="87"/>
      <c r="P128" s="87">
        <v>43</v>
      </c>
      <c r="Q128" s="87"/>
      <c r="R128" s="87">
        <v>43</v>
      </c>
      <c r="S128" s="87"/>
      <c r="T128" s="42" t="str">
        <f t="shared" si="78"/>
        <v/>
      </c>
    </row>
    <row r="129" spans="1:25" s="14" customFormat="1" ht="36" customHeight="1">
      <c r="A129" s="90" t="s">
        <v>57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</row>
    <row r="130" spans="1:25" s="14" customFormat="1" ht="36" customHeight="1">
      <c r="A130" s="90" t="s">
        <v>0</v>
      </c>
      <c r="B130" s="90" t="s">
        <v>1</v>
      </c>
      <c r="C130" s="90"/>
      <c r="D130" s="90"/>
      <c r="E130" s="90"/>
      <c r="F130" s="90" t="s">
        <v>44</v>
      </c>
      <c r="G130" s="90"/>
      <c r="H130" s="90" t="s">
        <v>231</v>
      </c>
      <c r="I130" s="104"/>
      <c r="J130" s="104"/>
      <c r="K130" s="104" t="s">
        <v>81</v>
      </c>
      <c r="L130" s="114" t="s">
        <v>82</v>
      </c>
      <c r="M130" s="104" t="s">
        <v>83</v>
      </c>
      <c r="N130" s="90" t="s">
        <v>16</v>
      </c>
      <c r="O130" s="104"/>
      <c r="P130" s="104"/>
      <c r="Q130" s="104"/>
      <c r="R130" s="104"/>
      <c r="S130" s="104"/>
      <c r="T130" s="91" t="s">
        <v>3</v>
      </c>
    </row>
    <row r="131" spans="1:25" s="14" customFormat="1" ht="36" customHeight="1">
      <c r="A131" s="90"/>
      <c r="B131" s="90"/>
      <c r="C131" s="90"/>
      <c r="D131" s="90"/>
      <c r="E131" s="90"/>
      <c r="F131" s="90"/>
      <c r="G131" s="90"/>
      <c r="H131" s="104"/>
      <c r="I131" s="104"/>
      <c r="J131" s="104"/>
      <c r="K131" s="104"/>
      <c r="L131" s="114"/>
      <c r="M131" s="104"/>
      <c r="N131" s="104" t="s">
        <v>495</v>
      </c>
      <c r="O131" s="104"/>
      <c r="P131" s="104" t="s">
        <v>34</v>
      </c>
      <c r="Q131" s="104"/>
      <c r="R131" s="104" t="s">
        <v>35</v>
      </c>
      <c r="S131" s="104"/>
      <c r="T131" s="91"/>
    </row>
    <row r="132" spans="1:25" ht="51.95" customHeight="1">
      <c r="A132" s="84" t="s">
        <v>371</v>
      </c>
      <c r="B132" s="86" t="str">
        <f>"输出峰值电流(mA)(维持1ms且与稳定电流直连)"</f>
        <v>输出峰值电流(mA)(维持1ms且与稳定电流直连)</v>
      </c>
      <c r="C132" s="86"/>
      <c r="D132" s="86"/>
      <c r="E132" s="86" t="str">
        <f t="shared" ref="E132:E133" si="80">"输出峰值电流(mA)(维持1ms且与稳定电流直连)"</f>
        <v>输出峰值电流(mA)(维持1ms且与稳定电流直连)</v>
      </c>
      <c r="F132" s="105" t="s">
        <v>378</v>
      </c>
      <c r="G132" s="105" t="s">
        <v>38</v>
      </c>
      <c r="H132" s="86">
        <v>250</v>
      </c>
      <c r="I132" s="86"/>
      <c r="J132" s="47" t="s">
        <v>5</v>
      </c>
      <c r="K132" s="46">
        <f t="shared" ref="K132" si="81">-(H132-N132)/H132</f>
        <v>-5.1999999999999998E-2</v>
      </c>
      <c r="L132" s="46">
        <f t="shared" ref="L132" si="82">-(H132-P132)/H132</f>
        <v>-5.1999999999999998E-2</v>
      </c>
      <c r="M132" s="46">
        <f t="shared" ref="M132" si="83">-(H132-R132)/H132</f>
        <v>-5.1999999999999998E-2</v>
      </c>
      <c r="N132" s="87">
        <v>237</v>
      </c>
      <c r="O132" s="87"/>
      <c r="P132" s="87">
        <v>237</v>
      </c>
      <c r="Q132" s="87"/>
      <c r="R132" s="87">
        <v>237</v>
      </c>
      <c r="S132" s="87"/>
      <c r="T132" s="42" t="str">
        <f>IF(OR(ISBLANK(N132),ISBLANK(P132),ISBLANK(R132)),"数据不完整","")</f>
        <v/>
      </c>
    </row>
    <row r="133" spans="1:25" ht="162" hidden="1" customHeight="1">
      <c r="A133" s="115"/>
      <c r="B133" s="105" t="s">
        <v>43</v>
      </c>
      <c r="C133" s="86"/>
      <c r="D133" s="86"/>
      <c r="E133" s="86" t="str">
        <f t="shared" si="80"/>
        <v>输出峰值电流(mA)(维持1ms且与稳定电流直连)</v>
      </c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105"/>
      <c r="T133" s="42"/>
    </row>
    <row r="134" spans="1:25" s="14" customFormat="1" ht="36" customHeight="1">
      <c r="A134" s="90" t="s">
        <v>106</v>
      </c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</row>
    <row r="135" spans="1:25" s="14" customFormat="1" ht="36" customHeight="1">
      <c r="A135" s="90" t="s">
        <v>0</v>
      </c>
      <c r="B135" s="90" t="s">
        <v>1</v>
      </c>
      <c r="C135" s="90"/>
      <c r="D135" s="90"/>
      <c r="E135" s="90"/>
      <c r="F135" s="90"/>
      <c r="G135" s="90"/>
      <c r="H135" s="90" t="s">
        <v>2</v>
      </c>
      <c r="I135" s="104"/>
      <c r="J135" s="104"/>
      <c r="K135" s="104" t="s">
        <v>84</v>
      </c>
      <c r="L135" s="114" t="s">
        <v>85</v>
      </c>
      <c r="M135" s="104" t="s">
        <v>86</v>
      </c>
      <c r="N135" s="90" t="s">
        <v>16</v>
      </c>
      <c r="O135" s="104"/>
      <c r="P135" s="104"/>
      <c r="Q135" s="104"/>
      <c r="R135" s="104"/>
      <c r="S135" s="104"/>
      <c r="T135" s="91" t="s">
        <v>3</v>
      </c>
    </row>
    <row r="136" spans="1:25" s="14" customFormat="1" ht="36" customHeight="1">
      <c r="A136" s="90"/>
      <c r="B136" s="90"/>
      <c r="C136" s="90"/>
      <c r="D136" s="90"/>
      <c r="E136" s="90"/>
      <c r="F136" s="90"/>
      <c r="G136" s="90"/>
      <c r="H136" s="104"/>
      <c r="I136" s="104"/>
      <c r="J136" s="104"/>
      <c r="K136" s="104"/>
      <c r="L136" s="114"/>
      <c r="M136" s="104"/>
      <c r="N136" s="104" t="s">
        <v>87</v>
      </c>
      <c r="O136" s="104"/>
      <c r="P136" s="104" t="s">
        <v>34</v>
      </c>
      <c r="Q136" s="104"/>
      <c r="R136" s="104" t="s">
        <v>35</v>
      </c>
      <c r="S136" s="104"/>
      <c r="T136" s="91"/>
    </row>
    <row r="137" spans="1:25" ht="61.5" customHeight="1">
      <c r="A137" s="161" t="s">
        <v>379</v>
      </c>
      <c r="B137" s="86" t="str">
        <f t="shared" ref="B137:B139" si="84">"输出电流占空比(%)"</f>
        <v>输出电流占空比(%)</v>
      </c>
      <c r="C137" s="86"/>
      <c r="D137" s="86"/>
      <c r="E137" s="86"/>
      <c r="F137" s="105" t="s">
        <v>378</v>
      </c>
      <c r="G137" s="105" t="s">
        <v>38</v>
      </c>
      <c r="H137" s="106">
        <v>0.15</v>
      </c>
      <c r="I137" s="106"/>
      <c r="J137" s="48" t="s">
        <v>6</v>
      </c>
      <c r="K137" s="46" t="str">
        <f>IF(ABS(N137-H137)&lt;=0.01,"合格","不合格")</f>
        <v>合格</v>
      </c>
      <c r="L137" s="46" t="str">
        <f>IF(ABS(P137-H137)&lt;=0.01,"合格","不合格")</f>
        <v>合格</v>
      </c>
      <c r="M137" s="46" t="str">
        <f>IF(ABS(R137-H137)&lt;=0.01,"合格","不合格")</f>
        <v>合格</v>
      </c>
      <c r="N137" s="106">
        <v>0.1482</v>
      </c>
      <c r="O137" s="106"/>
      <c r="P137" s="106">
        <v>0.1482</v>
      </c>
      <c r="Q137" s="106"/>
      <c r="R137" s="106">
        <v>0.1482</v>
      </c>
      <c r="S137" s="106"/>
      <c r="T137" s="42" t="str">
        <f t="shared" ref="T137" si="85">IF(OR(ISBLANK(N137),ISBLANK(P137),ISBLANK(R137)),"数据不完整","")</f>
        <v/>
      </c>
      <c r="U137" s="2"/>
      <c r="V137" s="2"/>
      <c r="W137" s="2"/>
      <c r="X137" s="2"/>
      <c r="Y137" s="2"/>
    </row>
    <row r="138" spans="1:25" ht="61.5" customHeight="1">
      <c r="A138" s="162"/>
      <c r="B138" s="86" t="str">
        <f t="shared" si="84"/>
        <v>输出电流占空比(%)</v>
      </c>
      <c r="C138" s="86"/>
      <c r="D138" s="86"/>
      <c r="E138" s="86"/>
      <c r="F138" s="105" t="s">
        <v>380</v>
      </c>
      <c r="G138" s="105" t="s">
        <v>38</v>
      </c>
      <c r="H138" s="106">
        <v>0.15</v>
      </c>
      <c r="I138" s="106"/>
      <c r="J138" s="48" t="s">
        <v>6</v>
      </c>
      <c r="K138" s="46" t="str">
        <f>IF(ABS(N138-H138)&lt;=0.01,"合格","不合格")</f>
        <v>合格</v>
      </c>
      <c r="L138" s="46" t="str">
        <f>IF(ABS(P138-H138)&lt;=0.01,"合格","不合格")</f>
        <v>合格</v>
      </c>
      <c r="M138" s="46" t="str">
        <f>IF(ABS(R138-H138)&lt;=0.01,"合格","不合格")</f>
        <v>合格</v>
      </c>
      <c r="N138" s="106">
        <v>0.1482</v>
      </c>
      <c r="O138" s="106"/>
      <c r="P138" s="106">
        <v>0.1482</v>
      </c>
      <c r="Q138" s="106"/>
      <c r="R138" s="106">
        <v>0.1482</v>
      </c>
      <c r="S138" s="106"/>
      <c r="T138" s="42" t="str">
        <f t="shared" ref="T138" si="86">IF(OR(ISBLANK(N138),ISBLANK(P138),ISBLANK(R138)),"数据不完整","")</f>
        <v/>
      </c>
      <c r="U138" s="2"/>
      <c r="V138" s="2"/>
      <c r="W138" s="2"/>
      <c r="X138" s="2"/>
      <c r="Y138" s="2"/>
    </row>
    <row r="139" spans="1:25" ht="61.5" customHeight="1">
      <c r="A139" s="163"/>
      <c r="B139" s="86" t="str">
        <f t="shared" si="84"/>
        <v>输出电流占空比(%)</v>
      </c>
      <c r="C139" s="86"/>
      <c r="D139" s="86"/>
      <c r="E139" s="86"/>
      <c r="F139" s="105" t="s">
        <v>381</v>
      </c>
      <c r="G139" s="105" t="s">
        <v>38</v>
      </c>
      <c r="H139" s="106">
        <v>0.15</v>
      </c>
      <c r="I139" s="106"/>
      <c r="J139" s="48" t="s">
        <v>6</v>
      </c>
      <c r="K139" s="46" t="str">
        <f>IF(ABS(N139-H139)&lt;=0.01,"合格","不合格")</f>
        <v>合格</v>
      </c>
      <c r="L139" s="46" t="str">
        <f>IF(ABS(P139-H139)&lt;=0.01,"合格","不合格")</f>
        <v>合格</v>
      </c>
      <c r="M139" s="46" t="str">
        <f>IF(ABS(R139-H139)&lt;=0.01,"合格","不合格")</f>
        <v>合格</v>
      </c>
      <c r="N139" s="106">
        <v>0.1482</v>
      </c>
      <c r="O139" s="106"/>
      <c r="P139" s="106">
        <v>0.1482</v>
      </c>
      <c r="Q139" s="106"/>
      <c r="R139" s="106">
        <v>0.1482</v>
      </c>
      <c r="S139" s="106"/>
      <c r="T139" s="42" t="str">
        <f t="shared" ref="T139" si="87">IF(OR(ISBLANK(N139),ISBLANK(P139),ISBLANK(R139)),"数据不完整","")</f>
        <v/>
      </c>
      <c r="U139" s="2"/>
      <c r="V139" s="2"/>
      <c r="W139" s="2"/>
      <c r="X139" s="2"/>
      <c r="Y139" s="2"/>
    </row>
    <row r="140" spans="1:25" s="14" customFormat="1" ht="72" customHeight="1">
      <c r="A140" s="90" t="s">
        <v>215</v>
      </c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</row>
    <row r="141" spans="1:25" s="14" customFormat="1" ht="72" customHeight="1">
      <c r="A141" s="90" t="s">
        <v>216</v>
      </c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</row>
    <row r="142" spans="1:25" s="14" customFormat="1" ht="36" customHeight="1">
      <c r="A142" s="90" t="s">
        <v>0</v>
      </c>
      <c r="B142" s="90" t="s">
        <v>1</v>
      </c>
      <c r="C142" s="90"/>
      <c r="D142" s="90"/>
      <c r="E142" s="90"/>
      <c r="F142" s="90" t="s">
        <v>44</v>
      </c>
      <c r="G142" s="90"/>
      <c r="H142" s="90" t="s">
        <v>2</v>
      </c>
      <c r="I142" s="104"/>
      <c r="J142" s="104"/>
      <c r="K142" s="104" t="s">
        <v>84</v>
      </c>
      <c r="L142" s="114" t="s">
        <v>82</v>
      </c>
      <c r="M142" s="104" t="s">
        <v>90</v>
      </c>
      <c r="N142" s="90" t="s">
        <v>16</v>
      </c>
      <c r="O142" s="104"/>
      <c r="P142" s="104"/>
      <c r="Q142" s="104"/>
      <c r="R142" s="104"/>
      <c r="S142" s="104"/>
      <c r="T142" s="91" t="s">
        <v>3</v>
      </c>
    </row>
    <row r="143" spans="1:25" s="14" customFormat="1" ht="36" customHeight="1">
      <c r="A143" s="90"/>
      <c r="B143" s="90"/>
      <c r="C143" s="90"/>
      <c r="D143" s="90"/>
      <c r="E143" s="90"/>
      <c r="F143" s="90"/>
      <c r="G143" s="90"/>
      <c r="H143" s="104"/>
      <c r="I143" s="104"/>
      <c r="J143" s="104"/>
      <c r="K143" s="104"/>
      <c r="L143" s="114"/>
      <c r="M143" s="104"/>
      <c r="N143" s="104" t="s">
        <v>91</v>
      </c>
      <c r="O143" s="104"/>
      <c r="P143" s="104" t="s">
        <v>34</v>
      </c>
      <c r="Q143" s="104"/>
      <c r="R143" s="104" t="s">
        <v>35</v>
      </c>
      <c r="S143" s="104"/>
      <c r="T143" s="91"/>
    </row>
    <row r="144" spans="1:25" ht="147.75" customHeight="1">
      <c r="A144" s="115" t="s">
        <v>36</v>
      </c>
      <c r="B144" s="86" t="str">
        <f>"启动延迟检测"</f>
        <v>启动延迟检测</v>
      </c>
      <c r="C144" s="86"/>
      <c r="D144" s="86"/>
      <c r="E144" s="86"/>
      <c r="F144" s="105" t="s">
        <v>237</v>
      </c>
      <c r="G144" s="105"/>
      <c r="H144" s="86" t="s">
        <v>210</v>
      </c>
      <c r="I144" s="86"/>
      <c r="J144" s="47" t="s">
        <v>7</v>
      </c>
      <c r="K144" s="18" t="s">
        <v>514</v>
      </c>
      <c r="L144" s="18" t="s">
        <v>514</v>
      </c>
      <c r="M144" s="18" t="s">
        <v>514</v>
      </c>
      <c r="N144" s="87">
        <v>45</v>
      </c>
      <c r="O144" s="87"/>
      <c r="P144" s="87">
        <v>40</v>
      </c>
      <c r="Q144" s="87"/>
      <c r="R144" s="87">
        <v>39</v>
      </c>
      <c r="S144" s="87"/>
      <c r="T144" s="42" t="str">
        <f t="shared" ref="T144" si="88">IF(OR(ISBLANK(N144),ISBLANK(P144),ISBLANK(R144)),"数据不完整","")</f>
        <v/>
      </c>
    </row>
    <row r="145" spans="1:20" ht="147.75" customHeight="1">
      <c r="A145" s="115"/>
      <c r="B145" s="86" t="str">
        <f>"启动延迟检测"</f>
        <v>启动延迟检测</v>
      </c>
      <c r="C145" s="86"/>
      <c r="D145" s="86"/>
      <c r="E145" s="86"/>
      <c r="F145" s="105" t="s">
        <v>238</v>
      </c>
      <c r="G145" s="105"/>
      <c r="H145" s="86" t="s">
        <v>210</v>
      </c>
      <c r="I145" s="86"/>
      <c r="J145" s="47" t="s">
        <v>7</v>
      </c>
      <c r="K145" s="18" t="s">
        <v>514</v>
      </c>
      <c r="L145" s="18" t="s">
        <v>514</v>
      </c>
      <c r="M145" s="18" t="s">
        <v>514</v>
      </c>
      <c r="N145" s="87">
        <v>46</v>
      </c>
      <c r="O145" s="87"/>
      <c r="P145" s="87">
        <v>40</v>
      </c>
      <c r="Q145" s="87"/>
      <c r="R145" s="87">
        <v>39</v>
      </c>
      <c r="S145" s="87"/>
      <c r="T145" s="42" t="str">
        <f t="shared" ref="T145" si="89">IF(OR(ISBLANK(N145),ISBLANK(P145),ISBLANK(R145)),"数据不完整","")</f>
        <v/>
      </c>
    </row>
    <row r="146" spans="1:20" ht="147.75" customHeight="1">
      <c r="A146" s="115"/>
      <c r="B146" s="86" t="str">
        <f>"启动延迟检测"</f>
        <v>启动延迟检测</v>
      </c>
      <c r="C146" s="86"/>
      <c r="D146" s="86"/>
      <c r="E146" s="86"/>
      <c r="F146" s="105" t="s">
        <v>239</v>
      </c>
      <c r="G146" s="105"/>
      <c r="H146" s="86" t="s">
        <v>210</v>
      </c>
      <c r="I146" s="86"/>
      <c r="J146" s="47" t="s">
        <v>7</v>
      </c>
      <c r="K146" s="18" t="s">
        <v>514</v>
      </c>
      <c r="L146" s="18" t="s">
        <v>514</v>
      </c>
      <c r="M146" s="18" t="s">
        <v>514</v>
      </c>
      <c r="N146" s="87">
        <v>47</v>
      </c>
      <c r="O146" s="87"/>
      <c r="P146" s="87">
        <v>41</v>
      </c>
      <c r="Q146" s="87"/>
      <c r="R146" s="87">
        <v>40</v>
      </c>
      <c r="S146" s="87"/>
      <c r="T146" s="42" t="str">
        <f t="shared" ref="T146:T147" si="90">IF(OR(ISBLANK(N146),ISBLANK(P146),ISBLANK(R146)),"数据不完整","")</f>
        <v/>
      </c>
    </row>
    <row r="147" spans="1:20" ht="147.75" customHeight="1">
      <c r="A147" s="115"/>
      <c r="B147" s="86" t="str">
        <f>"启动延迟检测"</f>
        <v>启动延迟检测</v>
      </c>
      <c r="C147" s="86"/>
      <c r="D147" s="86"/>
      <c r="E147" s="86"/>
      <c r="F147" s="105" t="s">
        <v>382</v>
      </c>
      <c r="G147" s="105"/>
      <c r="H147" s="86" t="s">
        <v>210</v>
      </c>
      <c r="I147" s="86"/>
      <c r="J147" s="47" t="s">
        <v>7</v>
      </c>
      <c r="K147" s="18" t="s">
        <v>514</v>
      </c>
      <c r="L147" s="18" t="s">
        <v>514</v>
      </c>
      <c r="M147" s="18" t="s">
        <v>514</v>
      </c>
      <c r="N147" s="87">
        <v>47</v>
      </c>
      <c r="O147" s="87"/>
      <c r="P147" s="87">
        <v>40</v>
      </c>
      <c r="Q147" s="87"/>
      <c r="R147" s="87">
        <v>40</v>
      </c>
      <c r="S147" s="87"/>
      <c r="T147" s="42" t="str">
        <f t="shared" si="90"/>
        <v/>
      </c>
    </row>
    <row r="148" spans="1:20" ht="147.75" customHeight="1">
      <c r="A148" s="115"/>
      <c r="B148" s="86" t="str">
        <f>"启动延迟检测"</f>
        <v>启动延迟检测</v>
      </c>
      <c r="C148" s="86"/>
      <c r="D148" s="86"/>
      <c r="E148" s="86"/>
      <c r="F148" s="105" t="s">
        <v>383</v>
      </c>
      <c r="G148" s="105"/>
      <c r="H148" s="86" t="s">
        <v>210</v>
      </c>
      <c r="I148" s="86"/>
      <c r="J148" s="47" t="s">
        <v>7</v>
      </c>
      <c r="K148" s="18" t="s">
        <v>514</v>
      </c>
      <c r="L148" s="18" t="s">
        <v>514</v>
      </c>
      <c r="M148" s="18" t="s">
        <v>514</v>
      </c>
      <c r="N148" s="87">
        <v>49</v>
      </c>
      <c r="O148" s="87"/>
      <c r="P148" s="87">
        <v>40</v>
      </c>
      <c r="Q148" s="87"/>
      <c r="R148" s="87">
        <v>39</v>
      </c>
      <c r="S148" s="87"/>
      <c r="T148" s="42" t="str">
        <f t="shared" ref="T148" si="91">IF(OR(ISBLANK(N148),ISBLANK(P148),ISBLANK(R148)),"数据不完整","")</f>
        <v/>
      </c>
    </row>
    <row r="149" spans="1:20" ht="147.75" hidden="1" customHeight="1">
      <c r="A149" s="115"/>
      <c r="B149" s="105" t="s">
        <v>242</v>
      </c>
      <c r="C149" s="86"/>
      <c r="D149" s="86"/>
      <c r="E149" s="86"/>
      <c r="F149" s="86"/>
      <c r="G149" s="86"/>
      <c r="H149" s="86" t="s">
        <v>240</v>
      </c>
      <c r="I149" s="86"/>
      <c r="J149" s="47" t="s">
        <v>241</v>
      </c>
      <c r="K149" s="18" t="s">
        <v>514</v>
      </c>
      <c r="L149" s="18" t="s">
        <v>514</v>
      </c>
      <c r="M149" s="18" t="s">
        <v>514</v>
      </c>
      <c r="N149" s="87"/>
      <c r="O149" s="87"/>
      <c r="P149" s="87"/>
      <c r="Q149" s="87"/>
      <c r="R149" s="87"/>
      <c r="S149" s="87"/>
      <c r="T149" s="42"/>
    </row>
    <row r="150" spans="1:20" ht="147.75" customHeight="1">
      <c r="A150" s="115" t="s">
        <v>384</v>
      </c>
      <c r="B150" s="86" t="str">
        <f>"启动延迟检测"</f>
        <v>启动延迟检测</v>
      </c>
      <c r="C150" s="86"/>
      <c r="D150" s="86"/>
      <c r="E150" s="86"/>
      <c r="F150" s="105" t="s">
        <v>237</v>
      </c>
      <c r="G150" s="105"/>
      <c r="H150" s="86" t="s">
        <v>210</v>
      </c>
      <c r="I150" s="86"/>
      <c r="J150" s="47" t="s">
        <v>7</v>
      </c>
      <c r="K150" s="18" t="s">
        <v>514</v>
      </c>
      <c r="L150" s="18" t="s">
        <v>514</v>
      </c>
      <c r="M150" s="18" t="s">
        <v>514</v>
      </c>
      <c r="N150" s="87">
        <v>45</v>
      </c>
      <c r="O150" s="87"/>
      <c r="P150" s="87">
        <v>40</v>
      </c>
      <c r="Q150" s="87"/>
      <c r="R150" s="87">
        <v>39</v>
      </c>
      <c r="S150" s="87"/>
      <c r="T150" s="42" t="str">
        <f t="shared" ref="T150:T154" si="92">IF(OR(ISBLANK(N150),ISBLANK(P150),ISBLANK(R150)),"数据不完整","")</f>
        <v/>
      </c>
    </row>
    <row r="151" spans="1:20" ht="147.75" customHeight="1">
      <c r="A151" s="115"/>
      <c r="B151" s="86" t="str">
        <f>"启动延迟检测"</f>
        <v>启动延迟检测</v>
      </c>
      <c r="C151" s="86"/>
      <c r="D151" s="86"/>
      <c r="E151" s="86"/>
      <c r="F151" s="105" t="s">
        <v>238</v>
      </c>
      <c r="G151" s="105"/>
      <c r="H151" s="86" t="s">
        <v>210</v>
      </c>
      <c r="I151" s="86"/>
      <c r="J151" s="47" t="s">
        <v>7</v>
      </c>
      <c r="K151" s="18" t="s">
        <v>514</v>
      </c>
      <c r="L151" s="18" t="s">
        <v>514</v>
      </c>
      <c r="M151" s="18" t="s">
        <v>514</v>
      </c>
      <c r="N151" s="87">
        <v>46</v>
      </c>
      <c r="O151" s="87"/>
      <c r="P151" s="87">
        <v>40</v>
      </c>
      <c r="Q151" s="87"/>
      <c r="R151" s="87">
        <v>39</v>
      </c>
      <c r="S151" s="87"/>
      <c r="T151" s="42" t="str">
        <f t="shared" si="92"/>
        <v/>
      </c>
    </row>
    <row r="152" spans="1:20" ht="147.75" customHeight="1">
      <c r="A152" s="115"/>
      <c r="B152" s="86" t="str">
        <f>"启动延迟检测"</f>
        <v>启动延迟检测</v>
      </c>
      <c r="C152" s="86"/>
      <c r="D152" s="86"/>
      <c r="E152" s="86"/>
      <c r="F152" s="105" t="s">
        <v>239</v>
      </c>
      <c r="G152" s="105"/>
      <c r="H152" s="86" t="s">
        <v>210</v>
      </c>
      <c r="I152" s="86"/>
      <c r="J152" s="47" t="s">
        <v>7</v>
      </c>
      <c r="K152" s="18" t="s">
        <v>514</v>
      </c>
      <c r="L152" s="18" t="s">
        <v>514</v>
      </c>
      <c r="M152" s="18" t="s">
        <v>514</v>
      </c>
      <c r="N152" s="87">
        <v>47</v>
      </c>
      <c r="O152" s="87"/>
      <c r="P152" s="87">
        <v>41</v>
      </c>
      <c r="Q152" s="87"/>
      <c r="R152" s="87">
        <v>40</v>
      </c>
      <c r="S152" s="87"/>
      <c r="T152" s="42" t="str">
        <f t="shared" si="92"/>
        <v/>
      </c>
    </row>
    <row r="153" spans="1:20" ht="147.75" customHeight="1">
      <c r="A153" s="115"/>
      <c r="B153" s="86" t="str">
        <f>"启动延迟检测"</f>
        <v>启动延迟检测</v>
      </c>
      <c r="C153" s="86"/>
      <c r="D153" s="86"/>
      <c r="E153" s="86"/>
      <c r="F153" s="105" t="s">
        <v>382</v>
      </c>
      <c r="G153" s="105"/>
      <c r="H153" s="86" t="s">
        <v>210</v>
      </c>
      <c r="I153" s="86"/>
      <c r="J153" s="47" t="s">
        <v>7</v>
      </c>
      <c r="K153" s="18" t="s">
        <v>514</v>
      </c>
      <c r="L153" s="18" t="s">
        <v>514</v>
      </c>
      <c r="M153" s="18" t="s">
        <v>514</v>
      </c>
      <c r="N153" s="87">
        <v>47</v>
      </c>
      <c r="O153" s="87"/>
      <c r="P153" s="87">
        <v>40</v>
      </c>
      <c r="Q153" s="87"/>
      <c r="R153" s="87">
        <v>40</v>
      </c>
      <c r="S153" s="87"/>
      <c r="T153" s="42" t="str">
        <f t="shared" si="92"/>
        <v/>
      </c>
    </row>
    <row r="154" spans="1:20" ht="147.75" customHeight="1">
      <c r="A154" s="115"/>
      <c r="B154" s="86" t="str">
        <f>"启动延迟检测"</f>
        <v>启动延迟检测</v>
      </c>
      <c r="C154" s="86"/>
      <c r="D154" s="86"/>
      <c r="E154" s="86"/>
      <c r="F154" s="105" t="s">
        <v>383</v>
      </c>
      <c r="G154" s="105"/>
      <c r="H154" s="86" t="s">
        <v>210</v>
      </c>
      <c r="I154" s="86"/>
      <c r="J154" s="47" t="s">
        <v>7</v>
      </c>
      <c r="K154" s="18" t="s">
        <v>514</v>
      </c>
      <c r="L154" s="18" t="s">
        <v>514</v>
      </c>
      <c r="M154" s="18" t="s">
        <v>514</v>
      </c>
      <c r="N154" s="87">
        <v>49</v>
      </c>
      <c r="O154" s="87"/>
      <c r="P154" s="87">
        <v>40</v>
      </c>
      <c r="Q154" s="87"/>
      <c r="R154" s="87">
        <v>39</v>
      </c>
      <c r="S154" s="87"/>
      <c r="T154" s="42" t="str">
        <f t="shared" si="92"/>
        <v/>
      </c>
    </row>
    <row r="155" spans="1:20" ht="147.75" hidden="1" customHeight="1">
      <c r="A155" s="115"/>
      <c r="B155" s="105" t="s">
        <v>242</v>
      </c>
      <c r="C155" s="86"/>
      <c r="D155" s="86"/>
      <c r="E155" s="86"/>
      <c r="F155" s="86"/>
      <c r="G155" s="86"/>
      <c r="H155" s="86" t="s">
        <v>240</v>
      </c>
      <c r="I155" s="86"/>
      <c r="J155" s="47" t="s">
        <v>241</v>
      </c>
      <c r="K155" s="18" t="s">
        <v>514</v>
      </c>
      <c r="L155" s="18" t="s">
        <v>514</v>
      </c>
      <c r="M155" s="18" t="s">
        <v>514</v>
      </c>
      <c r="N155" s="87"/>
      <c r="O155" s="87"/>
      <c r="P155" s="87"/>
      <c r="Q155" s="87"/>
      <c r="R155" s="87"/>
      <c r="S155" s="87"/>
      <c r="T155" s="42"/>
    </row>
    <row r="156" spans="1:20" ht="147.75" customHeight="1">
      <c r="A156" s="158" t="s">
        <v>385</v>
      </c>
      <c r="B156" s="86" t="str">
        <f>"启动延迟检测"</f>
        <v>启动延迟检测</v>
      </c>
      <c r="C156" s="86"/>
      <c r="D156" s="86"/>
      <c r="E156" s="86"/>
      <c r="F156" s="105" t="s">
        <v>237</v>
      </c>
      <c r="G156" s="105"/>
      <c r="H156" s="86" t="s">
        <v>210</v>
      </c>
      <c r="I156" s="86"/>
      <c r="J156" s="47" t="s">
        <v>7</v>
      </c>
      <c r="K156" s="18" t="s">
        <v>514</v>
      </c>
      <c r="L156" s="18" t="s">
        <v>514</v>
      </c>
      <c r="M156" s="18" t="s">
        <v>514</v>
      </c>
      <c r="N156" s="87">
        <v>62</v>
      </c>
      <c r="O156" s="87"/>
      <c r="P156" s="87">
        <v>56</v>
      </c>
      <c r="Q156" s="87"/>
      <c r="R156" s="87">
        <v>55</v>
      </c>
      <c r="S156" s="87"/>
      <c r="T156" s="42" t="str">
        <f t="shared" ref="T156:T158" si="93">IF(OR(ISBLANK(N156),ISBLANK(P156),ISBLANK(R156)),"数据不完整","")</f>
        <v/>
      </c>
    </row>
    <row r="157" spans="1:20" ht="147.75" customHeight="1">
      <c r="A157" s="159"/>
      <c r="B157" s="86" t="str">
        <f>"启动延迟检测"</f>
        <v>启动延迟检测</v>
      </c>
      <c r="C157" s="86"/>
      <c r="D157" s="86"/>
      <c r="E157" s="86"/>
      <c r="F157" s="105" t="s">
        <v>238</v>
      </c>
      <c r="G157" s="105"/>
      <c r="H157" s="86" t="s">
        <v>210</v>
      </c>
      <c r="I157" s="86"/>
      <c r="J157" s="47" t="s">
        <v>7</v>
      </c>
      <c r="K157" s="18" t="s">
        <v>514</v>
      </c>
      <c r="L157" s="18" t="s">
        <v>514</v>
      </c>
      <c r="M157" s="18" t="s">
        <v>514</v>
      </c>
      <c r="N157" s="87">
        <v>62</v>
      </c>
      <c r="O157" s="87"/>
      <c r="P157" s="87">
        <v>56</v>
      </c>
      <c r="Q157" s="87"/>
      <c r="R157" s="87">
        <v>55</v>
      </c>
      <c r="S157" s="87"/>
      <c r="T157" s="42" t="str">
        <f t="shared" si="93"/>
        <v/>
      </c>
    </row>
    <row r="158" spans="1:20" ht="147.75" customHeight="1">
      <c r="A158" s="159"/>
      <c r="B158" s="86" t="str">
        <f>"启动延迟检测"</f>
        <v>启动延迟检测</v>
      </c>
      <c r="C158" s="86"/>
      <c r="D158" s="86"/>
      <c r="E158" s="86"/>
      <c r="F158" s="105" t="s">
        <v>239</v>
      </c>
      <c r="G158" s="105"/>
      <c r="H158" s="86" t="s">
        <v>210</v>
      </c>
      <c r="I158" s="86"/>
      <c r="J158" s="47" t="s">
        <v>7</v>
      </c>
      <c r="K158" s="18" t="s">
        <v>514</v>
      </c>
      <c r="L158" s="18" t="s">
        <v>514</v>
      </c>
      <c r="M158" s="18" t="s">
        <v>514</v>
      </c>
      <c r="N158" s="87">
        <v>62</v>
      </c>
      <c r="O158" s="87"/>
      <c r="P158" s="87">
        <v>56</v>
      </c>
      <c r="Q158" s="87"/>
      <c r="R158" s="87">
        <v>55</v>
      </c>
      <c r="S158" s="87"/>
      <c r="T158" s="42" t="str">
        <f t="shared" si="93"/>
        <v/>
      </c>
    </row>
    <row r="159" spans="1:20" ht="147.75" hidden="1" customHeight="1">
      <c r="A159" s="160"/>
      <c r="B159" s="105" t="s">
        <v>242</v>
      </c>
      <c r="C159" s="86"/>
      <c r="D159" s="86"/>
      <c r="E159" s="86"/>
      <c r="F159" s="86"/>
      <c r="G159" s="86"/>
      <c r="H159" s="86" t="s">
        <v>240</v>
      </c>
      <c r="I159" s="86"/>
      <c r="J159" s="47" t="s">
        <v>241</v>
      </c>
      <c r="K159" s="18" t="s">
        <v>514</v>
      </c>
      <c r="L159" s="18" t="s">
        <v>514</v>
      </c>
      <c r="M159" s="18" t="s">
        <v>514</v>
      </c>
      <c r="N159" s="87"/>
      <c r="O159" s="87"/>
      <c r="P159" s="87"/>
      <c r="Q159" s="87"/>
      <c r="R159" s="87"/>
      <c r="S159" s="87"/>
      <c r="T159" s="42"/>
    </row>
    <row r="160" spans="1:20" ht="147.75" customHeight="1">
      <c r="A160" s="158" t="s">
        <v>386</v>
      </c>
      <c r="B160" s="86" t="str">
        <f>"启动延迟检测"</f>
        <v>启动延迟检测</v>
      </c>
      <c r="C160" s="86"/>
      <c r="D160" s="86"/>
      <c r="E160" s="86"/>
      <c r="F160" s="105" t="s">
        <v>237</v>
      </c>
      <c r="G160" s="105"/>
      <c r="H160" s="86" t="s">
        <v>210</v>
      </c>
      <c r="I160" s="86"/>
      <c r="J160" s="47" t="s">
        <v>7</v>
      </c>
      <c r="K160" s="18" t="s">
        <v>514</v>
      </c>
      <c r="L160" s="18" t="s">
        <v>514</v>
      </c>
      <c r="M160" s="18" t="s">
        <v>514</v>
      </c>
      <c r="N160" s="87">
        <v>62</v>
      </c>
      <c r="O160" s="87"/>
      <c r="P160" s="87">
        <v>56</v>
      </c>
      <c r="Q160" s="87"/>
      <c r="R160" s="87">
        <v>55</v>
      </c>
      <c r="S160" s="87"/>
      <c r="T160" s="42" t="str">
        <f t="shared" ref="T160:T162" si="94">IF(OR(ISBLANK(N160),ISBLANK(P160),ISBLANK(R160)),"数据不完整","")</f>
        <v/>
      </c>
    </row>
    <row r="161" spans="1:20" ht="147.75" customHeight="1">
      <c r="A161" s="159"/>
      <c r="B161" s="86" t="str">
        <f>"启动延迟检测"</f>
        <v>启动延迟检测</v>
      </c>
      <c r="C161" s="86"/>
      <c r="D161" s="86"/>
      <c r="E161" s="86"/>
      <c r="F161" s="105" t="s">
        <v>238</v>
      </c>
      <c r="G161" s="105"/>
      <c r="H161" s="86" t="s">
        <v>210</v>
      </c>
      <c r="I161" s="86"/>
      <c r="J161" s="47" t="s">
        <v>7</v>
      </c>
      <c r="K161" s="18" t="s">
        <v>514</v>
      </c>
      <c r="L161" s="18" t="s">
        <v>514</v>
      </c>
      <c r="M161" s="18" t="s">
        <v>514</v>
      </c>
      <c r="N161" s="87">
        <v>62</v>
      </c>
      <c r="O161" s="87"/>
      <c r="P161" s="87">
        <v>56</v>
      </c>
      <c r="Q161" s="87"/>
      <c r="R161" s="87">
        <v>55</v>
      </c>
      <c r="S161" s="87"/>
      <c r="T161" s="42" t="str">
        <f t="shared" si="94"/>
        <v/>
      </c>
    </row>
    <row r="162" spans="1:20" ht="147.75" customHeight="1">
      <c r="A162" s="159"/>
      <c r="B162" s="86" t="str">
        <f>"启动延迟检测"</f>
        <v>启动延迟检测</v>
      </c>
      <c r="C162" s="86"/>
      <c r="D162" s="86"/>
      <c r="E162" s="86"/>
      <c r="F162" s="105" t="s">
        <v>239</v>
      </c>
      <c r="G162" s="105"/>
      <c r="H162" s="86" t="s">
        <v>210</v>
      </c>
      <c r="I162" s="86"/>
      <c r="J162" s="47" t="s">
        <v>7</v>
      </c>
      <c r="K162" s="18" t="s">
        <v>514</v>
      </c>
      <c r="L162" s="18" t="s">
        <v>514</v>
      </c>
      <c r="M162" s="18" t="s">
        <v>514</v>
      </c>
      <c r="N162" s="87">
        <v>62</v>
      </c>
      <c r="O162" s="87"/>
      <c r="P162" s="87">
        <v>56</v>
      </c>
      <c r="Q162" s="87"/>
      <c r="R162" s="87">
        <v>55</v>
      </c>
      <c r="S162" s="87"/>
      <c r="T162" s="42" t="str">
        <f t="shared" si="94"/>
        <v/>
      </c>
    </row>
    <row r="163" spans="1:20" ht="147.75" hidden="1" customHeight="1">
      <c r="A163" s="160"/>
      <c r="B163" s="105" t="s">
        <v>242</v>
      </c>
      <c r="C163" s="86"/>
      <c r="D163" s="86"/>
      <c r="E163" s="86"/>
      <c r="F163" s="86"/>
      <c r="G163" s="86"/>
      <c r="H163" s="86" t="s">
        <v>240</v>
      </c>
      <c r="I163" s="86"/>
      <c r="J163" s="47" t="s">
        <v>241</v>
      </c>
      <c r="K163" s="18" t="s">
        <v>514</v>
      </c>
      <c r="L163" s="18" t="s">
        <v>514</v>
      </c>
      <c r="M163" s="18" t="s">
        <v>514</v>
      </c>
      <c r="N163" s="87"/>
      <c r="O163" s="87"/>
      <c r="P163" s="87"/>
      <c r="Q163" s="87"/>
      <c r="R163" s="87"/>
      <c r="S163" s="87"/>
      <c r="T163" s="42"/>
    </row>
    <row r="164" spans="1:20" ht="63" customHeight="1">
      <c r="A164" s="158" t="s">
        <v>236</v>
      </c>
      <c r="B164" s="86" t="str">
        <f>"启动延迟检测"</f>
        <v>启动延迟检测</v>
      </c>
      <c r="C164" s="86"/>
      <c r="D164" s="86"/>
      <c r="E164" s="86"/>
      <c r="F164" s="105" t="s">
        <v>387</v>
      </c>
      <c r="G164" s="105"/>
      <c r="H164" s="86" t="s">
        <v>169</v>
      </c>
      <c r="I164" s="86"/>
      <c r="J164" s="47" t="s">
        <v>7</v>
      </c>
      <c r="K164" s="18" t="s">
        <v>514</v>
      </c>
      <c r="L164" s="18" t="s">
        <v>514</v>
      </c>
      <c r="M164" s="18" t="s">
        <v>514</v>
      </c>
      <c r="N164" s="87">
        <v>39</v>
      </c>
      <c r="O164" s="87"/>
      <c r="P164" s="87">
        <v>41</v>
      </c>
      <c r="Q164" s="87"/>
      <c r="R164" s="87">
        <v>39</v>
      </c>
      <c r="S164" s="87"/>
      <c r="T164" s="42" t="str">
        <f t="shared" ref="T164" si="95">IF(OR(ISBLANK(N164),ISBLANK(P164),ISBLANK(R164)),"数据不完整","")</f>
        <v/>
      </c>
    </row>
    <row r="165" spans="1:20" ht="63" customHeight="1">
      <c r="A165" s="159"/>
      <c r="B165" s="86" t="str">
        <f>"启动延迟检测"</f>
        <v>启动延迟检测</v>
      </c>
      <c r="C165" s="86"/>
      <c r="D165" s="86"/>
      <c r="E165" s="86"/>
      <c r="F165" s="105" t="s">
        <v>376</v>
      </c>
      <c r="G165" s="105"/>
      <c r="H165" s="86" t="s">
        <v>169</v>
      </c>
      <c r="I165" s="86"/>
      <c r="J165" s="47" t="s">
        <v>7</v>
      </c>
      <c r="K165" s="18" t="s">
        <v>514</v>
      </c>
      <c r="L165" s="18" t="s">
        <v>514</v>
      </c>
      <c r="M165" s="18" t="s">
        <v>514</v>
      </c>
      <c r="N165" s="87">
        <v>41</v>
      </c>
      <c r="O165" s="87"/>
      <c r="P165" s="87">
        <v>44</v>
      </c>
      <c r="Q165" s="87"/>
      <c r="R165" s="87">
        <v>39</v>
      </c>
      <c r="S165" s="87"/>
      <c r="T165" s="42" t="str">
        <f t="shared" ref="T165" si="96">IF(OR(ISBLANK(N165),ISBLANK(P165),ISBLANK(R165)),"数据不完整","")</f>
        <v/>
      </c>
    </row>
    <row r="166" spans="1:20" ht="63" customHeight="1">
      <c r="A166" s="159"/>
      <c r="B166" s="86" t="str">
        <f>"启动延迟检测"</f>
        <v>启动延迟检测</v>
      </c>
      <c r="C166" s="86"/>
      <c r="D166" s="86"/>
      <c r="E166" s="86"/>
      <c r="F166" s="105" t="s">
        <v>377</v>
      </c>
      <c r="G166" s="105"/>
      <c r="H166" s="86" t="s">
        <v>169</v>
      </c>
      <c r="I166" s="86"/>
      <c r="J166" s="47" t="s">
        <v>7</v>
      </c>
      <c r="K166" s="18" t="s">
        <v>514</v>
      </c>
      <c r="L166" s="18" t="s">
        <v>514</v>
      </c>
      <c r="M166" s="18" t="s">
        <v>514</v>
      </c>
      <c r="N166" s="87">
        <v>39</v>
      </c>
      <c r="O166" s="87"/>
      <c r="P166" s="87">
        <v>40</v>
      </c>
      <c r="Q166" s="87"/>
      <c r="R166" s="87">
        <v>40</v>
      </c>
      <c r="S166" s="87"/>
      <c r="T166" s="42" t="str">
        <f t="shared" ref="T166" si="97">IF(OR(ISBLANK(N166),ISBLANK(P166),ISBLANK(R166)),"数据不完整","")</f>
        <v/>
      </c>
    </row>
    <row r="167" spans="1:20" ht="147.75" hidden="1" customHeight="1">
      <c r="A167" s="160"/>
      <c r="B167" s="105" t="s">
        <v>242</v>
      </c>
      <c r="C167" s="86"/>
      <c r="D167" s="86"/>
      <c r="E167" s="86"/>
      <c r="F167" s="86"/>
      <c r="G167" s="86"/>
      <c r="H167" s="86" t="s">
        <v>240</v>
      </c>
      <c r="I167" s="86"/>
      <c r="J167" s="47" t="s">
        <v>241</v>
      </c>
      <c r="K167" s="18" t="s">
        <v>514</v>
      </c>
      <c r="L167" s="18" t="s">
        <v>514</v>
      </c>
      <c r="M167" s="18" t="s">
        <v>514</v>
      </c>
      <c r="N167" s="87"/>
      <c r="O167" s="87"/>
      <c r="P167" s="87"/>
      <c r="Q167" s="87"/>
      <c r="R167" s="87"/>
      <c r="S167" s="87"/>
      <c r="T167" s="42"/>
    </row>
    <row r="168" spans="1:20" s="14" customFormat="1" ht="72" customHeight="1">
      <c r="A168" s="90" t="s">
        <v>219</v>
      </c>
      <c r="B168" s="90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</row>
    <row r="169" spans="1:20" s="14" customFormat="1" ht="36" customHeight="1">
      <c r="A169" s="90" t="s">
        <v>0</v>
      </c>
      <c r="B169" s="90" t="s">
        <v>1</v>
      </c>
      <c r="C169" s="90"/>
      <c r="D169" s="90"/>
      <c r="E169" s="90"/>
      <c r="F169" s="90" t="s">
        <v>44</v>
      </c>
      <c r="G169" s="90"/>
      <c r="H169" s="90" t="s">
        <v>2</v>
      </c>
      <c r="I169" s="104"/>
      <c r="J169" s="104"/>
      <c r="K169" s="104" t="s">
        <v>88</v>
      </c>
      <c r="L169" s="114" t="s">
        <v>89</v>
      </c>
      <c r="M169" s="104" t="s">
        <v>90</v>
      </c>
      <c r="N169" s="90" t="s">
        <v>16</v>
      </c>
      <c r="O169" s="104"/>
      <c r="P169" s="104"/>
      <c r="Q169" s="104"/>
      <c r="R169" s="104"/>
      <c r="S169" s="104"/>
      <c r="T169" s="91" t="s">
        <v>3</v>
      </c>
    </row>
    <row r="170" spans="1:20" s="14" customFormat="1" ht="36" customHeight="1">
      <c r="A170" s="90"/>
      <c r="B170" s="90"/>
      <c r="C170" s="90"/>
      <c r="D170" s="90"/>
      <c r="E170" s="90"/>
      <c r="F170" s="90"/>
      <c r="G170" s="90"/>
      <c r="H170" s="104"/>
      <c r="I170" s="104"/>
      <c r="J170" s="104"/>
      <c r="K170" s="104"/>
      <c r="L170" s="114"/>
      <c r="M170" s="104"/>
      <c r="N170" s="104" t="s">
        <v>91</v>
      </c>
      <c r="O170" s="104"/>
      <c r="P170" s="104" t="s">
        <v>34</v>
      </c>
      <c r="Q170" s="104"/>
      <c r="R170" s="104" t="s">
        <v>35</v>
      </c>
      <c r="S170" s="104"/>
      <c r="T170" s="91"/>
    </row>
    <row r="171" spans="1:20" ht="147.75" customHeight="1">
      <c r="A171" s="115" t="s">
        <v>36</v>
      </c>
      <c r="B171" s="86" t="str">
        <f>"启动延迟检测"</f>
        <v>启动延迟检测</v>
      </c>
      <c r="C171" s="86"/>
      <c r="D171" s="86"/>
      <c r="E171" s="86"/>
      <c r="F171" s="105" t="s">
        <v>237</v>
      </c>
      <c r="G171" s="105"/>
      <c r="H171" s="86" t="s">
        <v>210</v>
      </c>
      <c r="I171" s="86"/>
      <c r="J171" s="47" t="s">
        <v>7</v>
      </c>
      <c r="K171" s="18" t="s">
        <v>514</v>
      </c>
      <c r="L171" s="18" t="s">
        <v>514</v>
      </c>
      <c r="M171" s="18" t="s">
        <v>514</v>
      </c>
      <c r="N171" s="87">
        <v>34</v>
      </c>
      <c r="O171" s="87"/>
      <c r="P171" s="87">
        <v>37</v>
      </c>
      <c r="Q171" s="87"/>
      <c r="R171" s="87">
        <v>30</v>
      </c>
      <c r="S171" s="87"/>
      <c r="T171" s="42" t="str">
        <f t="shared" ref="T171:T175" si="98">IF(OR(ISBLANK(N171),ISBLANK(P171),ISBLANK(R171)),"数据不完整","")</f>
        <v/>
      </c>
    </row>
    <row r="172" spans="1:20" ht="147.75" customHeight="1">
      <c r="A172" s="115"/>
      <c r="B172" s="86" t="str">
        <f>"启动延迟检测"</f>
        <v>启动延迟检测</v>
      </c>
      <c r="C172" s="86"/>
      <c r="D172" s="86"/>
      <c r="E172" s="86"/>
      <c r="F172" s="105" t="s">
        <v>238</v>
      </c>
      <c r="G172" s="105"/>
      <c r="H172" s="86" t="s">
        <v>210</v>
      </c>
      <c r="I172" s="86"/>
      <c r="J172" s="47" t="s">
        <v>7</v>
      </c>
      <c r="K172" s="18" t="s">
        <v>514</v>
      </c>
      <c r="L172" s="18" t="s">
        <v>514</v>
      </c>
      <c r="M172" s="18" t="s">
        <v>514</v>
      </c>
      <c r="N172" s="87">
        <v>37</v>
      </c>
      <c r="O172" s="87"/>
      <c r="P172" s="87">
        <v>31</v>
      </c>
      <c r="Q172" s="87"/>
      <c r="R172" s="87">
        <v>35</v>
      </c>
      <c r="S172" s="87"/>
      <c r="T172" s="42" t="str">
        <f t="shared" si="98"/>
        <v/>
      </c>
    </row>
    <row r="173" spans="1:20" ht="147.75" customHeight="1">
      <c r="A173" s="115"/>
      <c r="B173" s="86" t="str">
        <f>"启动延迟检测"</f>
        <v>启动延迟检测</v>
      </c>
      <c r="C173" s="86"/>
      <c r="D173" s="86"/>
      <c r="E173" s="86"/>
      <c r="F173" s="105" t="s">
        <v>239</v>
      </c>
      <c r="G173" s="105"/>
      <c r="H173" s="86" t="s">
        <v>210</v>
      </c>
      <c r="I173" s="86"/>
      <c r="J173" s="47" t="s">
        <v>7</v>
      </c>
      <c r="K173" s="18" t="s">
        <v>514</v>
      </c>
      <c r="L173" s="18" t="s">
        <v>514</v>
      </c>
      <c r="M173" s="18" t="s">
        <v>514</v>
      </c>
      <c r="N173" s="87">
        <v>40</v>
      </c>
      <c r="O173" s="87"/>
      <c r="P173" s="87">
        <v>39</v>
      </c>
      <c r="Q173" s="87"/>
      <c r="R173" s="87">
        <v>40</v>
      </c>
      <c r="S173" s="87"/>
      <c r="T173" s="42" t="str">
        <f t="shared" si="98"/>
        <v/>
      </c>
    </row>
    <row r="174" spans="1:20" ht="147.75" customHeight="1">
      <c r="A174" s="115"/>
      <c r="B174" s="86" t="str">
        <f>"启动延迟检测"</f>
        <v>启动延迟检测</v>
      </c>
      <c r="C174" s="86"/>
      <c r="D174" s="86"/>
      <c r="E174" s="86"/>
      <c r="F174" s="105" t="s">
        <v>382</v>
      </c>
      <c r="G174" s="105"/>
      <c r="H174" s="86" t="s">
        <v>210</v>
      </c>
      <c r="I174" s="86"/>
      <c r="J174" s="47" t="s">
        <v>7</v>
      </c>
      <c r="K174" s="18" t="s">
        <v>514</v>
      </c>
      <c r="L174" s="18" t="s">
        <v>514</v>
      </c>
      <c r="M174" s="18" t="s">
        <v>514</v>
      </c>
      <c r="N174" s="87">
        <v>43</v>
      </c>
      <c r="O174" s="87"/>
      <c r="P174" s="87">
        <v>37</v>
      </c>
      <c r="Q174" s="87"/>
      <c r="R174" s="87">
        <v>45</v>
      </c>
      <c r="S174" s="87"/>
      <c r="T174" s="42" t="str">
        <f t="shared" si="98"/>
        <v/>
      </c>
    </row>
    <row r="175" spans="1:20" ht="147.75" customHeight="1">
      <c r="A175" s="115"/>
      <c r="B175" s="86" t="str">
        <f>"启动延迟检测"</f>
        <v>启动延迟检测</v>
      </c>
      <c r="C175" s="86"/>
      <c r="D175" s="86"/>
      <c r="E175" s="86"/>
      <c r="F175" s="105" t="s">
        <v>383</v>
      </c>
      <c r="G175" s="105"/>
      <c r="H175" s="86" t="s">
        <v>210</v>
      </c>
      <c r="I175" s="86"/>
      <c r="J175" s="47" t="s">
        <v>7</v>
      </c>
      <c r="K175" s="18" t="s">
        <v>514</v>
      </c>
      <c r="L175" s="18" t="s">
        <v>514</v>
      </c>
      <c r="M175" s="18" t="s">
        <v>514</v>
      </c>
      <c r="N175" s="87">
        <v>46</v>
      </c>
      <c r="O175" s="87"/>
      <c r="P175" s="87">
        <v>39</v>
      </c>
      <c r="Q175" s="87"/>
      <c r="R175" s="87">
        <v>50</v>
      </c>
      <c r="S175" s="87"/>
      <c r="T175" s="42" t="str">
        <f t="shared" si="98"/>
        <v/>
      </c>
    </row>
    <row r="176" spans="1:20" ht="147.75" hidden="1" customHeight="1">
      <c r="A176" s="115"/>
      <c r="B176" s="105" t="s">
        <v>242</v>
      </c>
      <c r="C176" s="86"/>
      <c r="D176" s="86"/>
      <c r="E176" s="86"/>
      <c r="F176" s="86"/>
      <c r="G176" s="86"/>
      <c r="H176" s="86" t="s">
        <v>240</v>
      </c>
      <c r="I176" s="86"/>
      <c r="J176" s="47" t="s">
        <v>241</v>
      </c>
      <c r="K176" s="18" t="s">
        <v>514</v>
      </c>
      <c r="L176" s="18" t="s">
        <v>514</v>
      </c>
      <c r="M176" s="18" t="s">
        <v>514</v>
      </c>
      <c r="N176" s="87"/>
      <c r="O176" s="87"/>
      <c r="P176" s="87"/>
      <c r="Q176" s="87"/>
      <c r="R176" s="87"/>
      <c r="S176" s="87"/>
      <c r="T176" s="42"/>
    </row>
    <row r="177" spans="1:20" ht="147.75" customHeight="1">
      <c r="A177" s="115" t="s">
        <v>384</v>
      </c>
      <c r="B177" s="86" t="str">
        <f>"启动延迟检测"</f>
        <v>启动延迟检测</v>
      </c>
      <c r="C177" s="86"/>
      <c r="D177" s="86"/>
      <c r="E177" s="86"/>
      <c r="F177" s="105" t="s">
        <v>237</v>
      </c>
      <c r="G177" s="105"/>
      <c r="H177" s="86" t="s">
        <v>210</v>
      </c>
      <c r="I177" s="86"/>
      <c r="J177" s="47" t="s">
        <v>7</v>
      </c>
      <c r="K177" s="18" t="s">
        <v>514</v>
      </c>
      <c r="L177" s="18" t="s">
        <v>514</v>
      </c>
      <c r="M177" s="18" t="s">
        <v>514</v>
      </c>
      <c r="N177" s="87">
        <v>34</v>
      </c>
      <c r="O177" s="87"/>
      <c r="P177" s="87">
        <v>37</v>
      </c>
      <c r="Q177" s="87"/>
      <c r="R177" s="87">
        <v>30</v>
      </c>
      <c r="S177" s="87"/>
      <c r="T177" s="42" t="str">
        <f t="shared" ref="T177:T181" si="99">IF(OR(ISBLANK(N177),ISBLANK(P177),ISBLANK(R177)),"数据不完整","")</f>
        <v/>
      </c>
    </row>
    <row r="178" spans="1:20" ht="147.75" customHeight="1">
      <c r="A178" s="115"/>
      <c r="B178" s="86" t="str">
        <f>"启动延迟检测"</f>
        <v>启动延迟检测</v>
      </c>
      <c r="C178" s="86"/>
      <c r="D178" s="86"/>
      <c r="E178" s="86"/>
      <c r="F178" s="105" t="s">
        <v>238</v>
      </c>
      <c r="G178" s="105"/>
      <c r="H178" s="86" t="s">
        <v>210</v>
      </c>
      <c r="I178" s="86"/>
      <c r="J178" s="47" t="s">
        <v>7</v>
      </c>
      <c r="K178" s="18" t="s">
        <v>514</v>
      </c>
      <c r="L178" s="18" t="s">
        <v>514</v>
      </c>
      <c r="M178" s="18" t="s">
        <v>514</v>
      </c>
      <c r="N178" s="87">
        <v>37</v>
      </c>
      <c r="O178" s="87"/>
      <c r="P178" s="87">
        <v>31</v>
      </c>
      <c r="Q178" s="87"/>
      <c r="R178" s="87">
        <v>35</v>
      </c>
      <c r="S178" s="87"/>
      <c r="T178" s="42" t="str">
        <f t="shared" si="99"/>
        <v/>
      </c>
    </row>
    <row r="179" spans="1:20" ht="147.75" customHeight="1">
      <c r="A179" s="115"/>
      <c r="B179" s="86" t="str">
        <f>"启动延迟检测"</f>
        <v>启动延迟检测</v>
      </c>
      <c r="C179" s="86"/>
      <c r="D179" s="86"/>
      <c r="E179" s="86"/>
      <c r="F179" s="105" t="s">
        <v>239</v>
      </c>
      <c r="G179" s="105"/>
      <c r="H179" s="86" t="s">
        <v>210</v>
      </c>
      <c r="I179" s="86"/>
      <c r="J179" s="47" t="s">
        <v>7</v>
      </c>
      <c r="K179" s="18" t="s">
        <v>514</v>
      </c>
      <c r="L179" s="18" t="s">
        <v>514</v>
      </c>
      <c r="M179" s="18" t="s">
        <v>514</v>
      </c>
      <c r="N179" s="87">
        <v>40</v>
      </c>
      <c r="O179" s="87"/>
      <c r="P179" s="87">
        <v>39</v>
      </c>
      <c r="Q179" s="87"/>
      <c r="R179" s="87">
        <v>40</v>
      </c>
      <c r="S179" s="87"/>
      <c r="T179" s="42" t="str">
        <f t="shared" si="99"/>
        <v/>
      </c>
    </row>
    <row r="180" spans="1:20" ht="147.75" customHeight="1">
      <c r="A180" s="115"/>
      <c r="B180" s="86" t="str">
        <f>"启动延迟检测"</f>
        <v>启动延迟检测</v>
      </c>
      <c r="C180" s="86"/>
      <c r="D180" s="86"/>
      <c r="E180" s="86"/>
      <c r="F180" s="105" t="s">
        <v>382</v>
      </c>
      <c r="G180" s="105"/>
      <c r="H180" s="86" t="s">
        <v>210</v>
      </c>
      <c r="I180" s="86"/>
      <c r="J180" s="47" t="s">
        <v>7</v>
      </c>
      <c r="K180" s="18" t="s">
        <v>514</v>
      </c>
      <c r="L180" s="18" t="s">
        <v>514</v>
      </c>
      <c r="M180" s="18" t="s">
        <v>514</v>
      </c>
      <c r="N180" s="87">
        <v>43</v>
      </c>
      <c r="O180" s="87"/>
      <c r="P180" s="87">
        <v>41</v>
      </c>
      <c r="Q180" s="87"/>
      <c r="R180" s="87">
        <v>45</v>
      </c>
      <c r="S180" s="87"/>
      <c r="T180" s="42" t="str">
        <f t="shared" si="99"/>
        <v/>
      </c>
    </row>
    <row r="181" spans="1:20" ht="147.75" customHeight="1">
      <c r="A181" s="115"/>
      <c r="B181" s="86" t="str">
        <f>"启动延迟检测"</f>
        <v>启动延迟检测</v>
      </c>
      <c r="C181" s="86"/>
      <c r="D181" s="86"/>
      <c r="E181" s="86"/>
      <c r="F181" s="105" t="s">
        <v>383</v>
      </c>
      <c r="G181" s="105"/>
      <c r="H181" s="86" t="s">
        <v>210</v>
      </c>
      <c r="I181" s="86"/>
      <c r="J181" s="47" t="s">
        <v>7</v>
      </c>
      <c r="K181" s="18" t="s">
        <v>514</v>
      </c>
      <c r="L181" s="18" t="s">
        <v>514</v>
      </c>
      <c r="M181" s="18" t="s">
        <v>514</v>
      </c>
      <c r="N181" s="87">
        <v>46</v>
      </c>
      <c r="O181" s="87"/>
      <c r="P181" s="87">
        <v>41</v>
      </c>
      <c r="Q181" s="87"/>
      <c r="R181" s="87">
        <v>50</v>
      </c>
      <c r="S181" s="87"/>
      <c r="T181" s="42" t="str">
        <f t="shared" si="99"/>
        <v/>
      </c>
    </row>
    <row r="182" spans="1:20" ht="147.75" hidden="1" customHeight="1">
      <c r="A182" s="115"/>
      <c r="B182" s="105" t="s">
        <v>242</v>
      </c>
      <c r="C182" s="86"/>
      <c r="D182" s="86"/>
      <c r="E182" s="86"/>
      <c r="F182" s="86"/>
      <c r="G182" s="86"/>
      <c r="H182" s="86" t="s">
        <v>240</v>
      </c>
      <c r="I182" s="86"/>
      <c r="J182" s="47" t="s">
        <v>241</v>
      </c>
      <c r="K182" s="18" t="s">
        <v>514</v>
      </c>
      <c r="L182" s="18" t="s">
        <v>514</v>
      </c>
      <c r="M182" s="18" t="s">
        <v>514</v>
      </c>
      <c r="N182" s="87"/>
      <c r="O182" s="87"/>
      <c r="P182" s="87"/>
      <c r="Q182" s="87"/>
      <c r="R182" s="87"/>
      <c r="S182" s="87"/>
      <c r="T182" s="42"/>
    </row>
    <row r="183" spans="1:20" ht="147.75" customHeight="1">
      <c r="A183" s="158" t="s">
        <v>385</v>
      </c>
      <c r="B183" s="86" t="str">
        <f>"启动延迟检测"</f>
        <v>启动延迟检测</v>
      </c>
      <c r="C183" s="86"/>
      <c r="D183" s="86"/>
      <c r="E183" s="86"/>
      <c r="F183" s="105" t="s">
        <v>237</v>
      </c>
      <c r="G183" s="105"/>
      <c r="H183" s="86" t="s">
        <v>210</v>
      </c>
      <c r="I183" s="86"/>
      <c r="J183" s="47" t="s">
        <v>7</v>
      </c>
      <c r="K183" s="18" t="s">
        <v>514</v>
      </c>
      <c r="L183" s="18" t="s">
        <v>514</v>
      </c>
      <c r="M183" s="18" t="s">
        <v>514</v>
      </c>
      <c r="N183" s="87">
        <v>41</v>
      </c>
      <c r="O183" s="87"/>
      <c r="P183" s="87">
        <v>44</v>
      </c>
      <c r="Q183" s="87"/>
      <c r="R183" s="87">
        <v>51</v>
      </c>
      <c r="S183" s="87"/>
      <c r="T183" s="42" t="str">
        <f t="shared" ref="T183:T185" si="100">IF(OR(ISBLANK(N183),ISBLANK(P183),ISBLANK(R183)),"数据不完整","")</f>
        <v/>
      </c>
    </row>
    <row r="184" spans="1:20" ht="147.75" customHeight="1">
      <c r="A184" s="159"/>
      <c r="B184" s="86" t="str">
        <f>"启动延迟检测"</f>
        <v>启动延迟检测</v>
      </c>
      <c r="C184" s="86"/>
      <c r="D184" s="86"/>
      <c r="E184" s="86"/>
      <c r="F184" s="105" t="s">
        <v>238</v>
      </c>
      <c r="G184" s="105"/>
      <c r="H184" s="86" t="s">
        <v>210</v>
      </c>
      <c r="I184" s="86"/>
      <c r="J184" s="47" t="s">
        <v>7</v>
      </c>
      <c r="K184" s="18" t="s">
        <v>514</v>
      </c>
      <c r="L184" s="18" t="s">
        <v>514</v>
      </c>
      <c r="M184" s="18" t="s">
        <v>514</v>
      </c>
      <c r="N184" s="87">
        <v>41</v>
      </c>
      <c r="O184" s="87"/>
      <c r="P184" s="87">
        <v>44</v>
      </c>
      <c r="Q184" s="87"/>
      <c r="R184" s="87">
        <v>51</v>
      </c>
      <c r="S184" s="87"/>
      <c r="T184" s="42" t="str">
        <f t="shared" si="100"/>
        <v/>
      </c>
    </row>
    <row r="185" spans="1:20" ht="147.75" customHeight="1">
      <c r="A185" s="159"/>
      <c r="B185" s="86" t="str">
        <f>"启动延迟检测"</f>
        <v>启动延迟检测</v>
      </c>
      <c r="C185" s="86"/>
      <c r="D185" s="86"/>
      <c r="E185" s="86"/>
      <c r="F185" s="105" t="s">
        <v>239</v>
      </c>
      <c r="G185" s="105"/>
      <c r="H185" s="86" t="s">
        <v>210</v>
      </c>
      <c r="I185" s="86"/>
      <c r="J185" s="47" t="s">
        <v>7</v>
      </c>
      <c r="K185" s="18" t="s">
        <v>514</v>
      </c>
      <c r="L185" s="18" t="s">
        <v>514</v>
      </c>
      <c r="M185" s="18" t="s">
        <v>514</v>
      </c>
      <c r="N185" s="87">
        <v>41</v>
      </c>
      <c r="O185" s="87"/>
      <c r="P185" s="87">
        <v>44</v>
      </c>
      <c r="Q185" s="87"/>
      <c r="R185" s="87">
        <v>51</v>
      </c>
      <c r="S185" s="87"/>
      <c r="T185" s="42" t="str">
        <f t="shared" si="100"/>
        <v/>
      </c>
    </row>
    <row r="186" spans="1:20" ht="147.75" hidden="1" customHeight="1">
      <c r="A186" s="160"/>
      <c r="B186" s="105" t="s">
        <v>242</v>
      </c>
      <c r="C186" s="86"/>
      <c r="D186" s="86"/>
      <c r="E186" s="86"/>
      <c r="F186" s="86"/>
      <c r="G186" s="86"/>
      <c r="H186" s="86" t="s">
        <v>240</v>
      </c>
      <c r="I186" s="86"/>
      <c r="J186" s="47" t="s">
        <v>241</v>
      </c>
      <c r="K186" s="18" t="s">
        <v>514</v>
      </c>
      <c r="L186" s="18" t="s">
        <v>514</v>
      </c>
      <c r="M186" s="18" t="s">
        <v>514</v>
      </c>
      <c r="N186" s="87"/>
      <c r="O186" s="87"/>
      <c r="P186" s="87"/>
      <c r="Q186" s="87"/>
      <c r="R186" s="87"/>
      <c r="S186" s="87"/>
      <c r="T186" s="42"/>
    </row>
    <row r="187" spans="1:20" ht="147.75" customHeight="1">
      <c r="A187" s="158" t="s">
        <v>386</v>
      </c>
      <c r="B187" s="86" t="str">
        <f>"启动延迟检测"</f>
        <v>启动延迟检测</v>
      </c>
      <c r="C187" s="86"/>
      <c r="D187" s="86"/>
      <c r="E187" s="86"/>
      <c r="F187" s="105" t="s">
        <v>237</v>
      </c>
      <c r="G187" s="105"/>
      <c r="H187" s="86" t="s">
        <v>210</v>
      </c>
      <c r="I187" s="86"/>
      <c r="J187" s="47" t="s">
        <v>7</v>
      </c>
      <c r="K187" s="18" t="s">
        <v>514</v>
      </c>
      <c r="L187" s="18" t="s">
        <v>514</v>
      </c>
      <c r="M187" s="18" t="s">
        <v>514</v>
      </c>
      <c r="N187" s="87">
        <v>41</v>
      </c>
      <c r="O187" s="87"/>
      <c r="P187" s="87">
        <v>44</v>
      </c>
      <c r="Q187" s="87"/>
      <c r="R187" s="87">
        <v>51</v>
      </c>
      <c r="S187" s="87"/>
      <c r="T187" s="42" t="str">
        <f t="shared" ref="T187:T189" si="101">IF(OR(ISBLANK(N187),ISBLANK(P187),ISBLANK(R187)),"数据不完整","")</f>
        <v/>
      </c>
    </row>
    <row r="188" spans="1:20" ht="147.75" customHeight="1">
      <c r="A188" s="159"/>
      <c r="B188" s="86" t="str">
        <f>"启动延迟检测"</f>
        <v>启动延迟检测</v>
      </c>
      <c r="C188" s="86"/>
      <c r="D188" s="86"/>
      <c r="E188" s="86"/>
      <c r="F188" s="105" t="s">
        <v>238</v>
      </c>
      <c r="G188" s="105"/>
      <c r="H188" s="86" t="s">
        <v>210</v>
      </c>
      <c r="I188" s="86"/>
      <c r="J188" s="47" t="s">
        <v>7</v>
      </c>
      <c r="K188" s="18" t="s">
        <v>514</v>
      </c>
      <c r="L188" s="18" t="s">
        <v>514</v>
      </c>
      <c r="M188" s="18" t="s">
        <v>514</v>
      </c>
      <c r="N188" s="87">
        <v>41</v>
      </c>
      <c r="O188" s="87"/>
      <c r="P188" s="87">
        <v>44</v>
      </c>
      <c r="Q188" s="87"/>
      <c r="R188" s="87">
        <v>51</v>
      </c>
      <c r="S188" s="87"/>
      <c r="T188" s="42" t="str">
        <f t="shared" si="101"/>
        <v/>
      </c>
    </row>
    <row r="189" spans="1:20" ht="147.75" customHeight="1">
      <c r="A189" s="159"/>
      <c r="B189" s="86" t="str">
        <f>"启动延迟检测"</f>
        <v>启动延迟检测</v>
      </c>
      <c r="C189" s="86"/>
      <c r="D189" s="86"/>
      <c r="E189" s="86"/>
      <c r="F189" s="105" t="s">
        <v>239</v>
      </c>
      <c r="G189" s="105"/>
      <c r="H189" s="86" t="s">
        <v>210</v>
      </c>
      <c r="I189" s="86"/>
      <c r="J189" s="47" t="s">
        <v>7</v>
      </c>
      <c r="K189" s="18" t="s">
        <v>514</v>
      </c>
      <c r="L189" s="18" t="s">
        <v>514</v>
      </c>
      <c r="M189" s="18" t="s">
        <v>514</v>
      </c>
      <c r="N189" s="87">
        <v>41</v>
      </c>
      <c r="O189" s="87"/>
      <c r="P189" s="87">
        <v>44</v>
      </c>
      <c r="Q189" s="87"/>
      <c r="R189" s="87">
        <v>51</v>
      </c>
      <c r="S189" s="87"/>
      <c r="T189" s="42" t="str">
        <f t="shared" si="101"/>
        <v/>
      </c>
    </row>
    <row r="190" spans="1:20" ht="147.75" hidden="1" customHeight="1">
      <c r="A190" s="160"/>
      <c r="B190" s="105" t="s">
        <v>242</v>
      </c>
      <c r="C190" s="86"/>
      <c r="D190" s="86"/>
      <c r="E190" s="86"/>
      <c r="F190" s="86"/>
      <c r="G190" s="86"/>
      <c r="H190" s="86" t="s">
        <v>240</v>
      </c>
      <c r="I190" s="86"/>
      <c r="J190" s="47" t="s">
        <v>241</v>
      </c>
      <c r="K190" s="18" t="s">
        <v>514</v>
      </c>
      <c r="L190" s="18" t="s">
        <v>514</v>
      </c>
      <c r="M190" s="18" t="s">
        <v>514</v>
      </c>
      <c r="N190" s="87"/>
      <c r="O190" s="87"/>
      <c r="P190" s="87"/>
      <c r="Q190" s="87"/>
      <c r="R190" s="87"/>
      <c r="S190" s="87"/>
      <c r="T190" s="42"/>
    </row>
    <row r="191" spans="1:20" ht="63" customHeight="1">
      <c r="A191" s="158" t="s">
        <v>236</v>
      </c>
      <c r="B191" s="86" t="str">
        <f>"启动延迟检测"</f>
        <v>启动延迟检测</v>
      </c>
      <c r="C191" s="86"/>
      <c r="D191" s="86"/>
      <c r="E191" s="86"/>
      <c r="F191" s="105" t="s">
        <v>387</v>
      </c>
      <c r="G191" s="105"/>
      <c r="H191" s="86" t="s">
        <v>169</v>
      </c>
      <c r="I191" s="86"/>
      <c r="J191" s="47" t="s">
        <v>7</v>
      </c>
      <c r="K191" s="18" t="s">
        <v>514</v>
      </c>
      <c r="L191" s="18" t="s">
        <v>514</v>
      </c>
      <c r="M191" s="18" t="s">
        <v>514</v>
      </c>
      <c r="N191" s="87">
        <v>39</v>
      </c>
      <c r="O191" s="87"/>
      <c r="P191" s="87">
        <v>41</v>
      </c>
      <c r="Q191" s="87"/>
      <c r="R191" s="87">
        <v>39</v>
      </c>
      <c r="S191" s="87"/>
      <c r="T191" s="42" t="str">
        <f t="shared" ref="T191:T193" si="102">IF(OR(ISBLANK(N191),ISBLANK(P191),ISBLANK(R191)),"数据不完整","")</f>
        <v/>
      </c>
    </row>
    <row r="192" spans="1:20" ht="63" customHeight="1">
      <c r="A192" s="159"/>
      <c r="B192" s="86" t="str">
        <f>"启动延迟检测"</f>
        <v>启动延迟检测</v>
      </c>
      <c r="C192" s="86"/>
      <c r="D192" s="86"/>
      <c r="E192" s="86"/>
      <c r="F192" s="105" t="s">
        <v>376</v>
      </c>
      <c r="G192" s="105"/>
      <c r="H192" s="86" t="s">
        <v>169</v>
      </c>
      <c r="I192" s="86"/>
      <c r="J192" s="47" t="s">
        <v>7</v>
      </c>
      <c r="K192" s="18" t="s">
        <v>514</v>
      </c>
      <c r="L192" s="18" t="s">
        <v>514</v>
      </c>
      <c r="M192" s="18" t="s">
        <v>514</v>
      </c>
      <c r="N192" s="87">
        <v>41</v>
      </c>
      <c r="O192" s="87"/>
      <c r="P192" s="87">
        <v>44</v>
      </c>
      <c r="Q192" s="87"/>
      <c r="R192" s="87">
        <v>39</v>
      </c>
      <c r="S192" s="87"/>
      <c r="T192" s="42" t="str">
        <f t="shared" si="102"/>
        <v/>
      </c>
    </row>
    <row r="193" spans="1:20" ht="63" customHeight="1">
      <c r="A193" s="159"/>
      <c r="B193" s="86" t="str">
        <f>"启动延迟检测"</f>
        <v>启动延迟检测</v>
      </c>
      <c r="C193" s="86"/>
      <c r="D193" s="86"/>
      <c r="E193" s="86"/>
      <c r="F193" s="105" t="s">
        <v>377</v>
      </c>
      <c r="G193" s="105"/>
      <c r="H193" s="86" t="s">
        <v>169</v>
      </c>
      <c r="I193" s="86"/>
      <c r="J193" s="47" t="s">
        <v>7</v>
      </c>
      <c r="K193" s="18" t="s">
        <v>514</v>
      </c>
      <c r="L193" s="18" t="s">
        <v>514</v>
      </c>
      <c r="M193" s="18" t="s">
        <v>514</v>
      </c>
      <c r="N193" s="87">
        <v>39</v>
      </c>
      <c r="O193" s="87"/>
      <c r="P193" s="87">
        <v>40</v>
      </c>
      <c r="Q193" s="87"/>
      <c r="R193" s="87">
        <v>40</v>
      </c>
      <c r="S193" s="87"/>
      <c r="T193" s="42" t="str">
        <f t="shared" si="102"/>
        <v/>
      </c>
    </row>
    <row r="194" spans="1:20" ht="147.75" hidden="1" customHeight="1">
      <c r="A194" s="160"/>
      <c r="B194" s="105" t="s">
        <v>242</v>
      </c>
      <c r="C194" s="86"/>
      <c r="D194" s="86"/>
      <c r="E194" s="86"/>
      <c r="F194" s="86"/>
      <c r="G194" s="86"/>
      <c r="H194" s="86" t="s">
        <v>240</v>
      </c>
      <c r="I194" s="86"/>
      <c r="J194" s="47" t="s">
        <v>241</v>
      </c>
      <c r="K194" s="18" t="s">
        <v>514</v>
      </c>
      <c r="L194" s="18" t="s">
        <v>514</v>
      </c>
      <c r="M194" s="18" t="s">
        <v>514</v>
      </c>
      <c r="N194" s="87"/>
      <c r="O194" s="87"/>
      <c r="P194" s="87"/>
      <c r="Q194" s="87"/>
      <c r="R194" s="87"/>
      <c r="S194" s="87"/>
      <c r="T194" s="42"/>
    </row>
    <row r="195" spans="1:20" s="14" customFormat="1" ht="36" customHeight="1">
      <c r="A195" s="90" t="s">
        <v>217</v>
      </c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</row>
    <row r="196" spans="1:20" s="14" customFormat="1" ht="36" customHeight="1">
      <c r="A196" s="90" t="s">
        <v>220</v>
      </c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</row>
    <row r="197" spans="1:20" s="14" customFormat="1" ht="36" hidden="1" customHeight="1">
      <c r="A197" s="90" t="s">
        <v>28</v>
      </c>
      <c r="B197" s="90" t="s">
        <v>14</v>
      </c>
      <c r="C197" s="90" t="s">
        <v>47</v>
      </c>
      <c r="D197" s="90" t="s">
        <v>47</v>
      </c>
      <c r="E197" s="90" t="s">
        <v>48</v>
      </c>
      <c r="F197" s="90" t="s">
        <v>39</v>
      </c>
      <c r="G197" s="90"/>
      <c r="H197" s="90"/>
      <c r="I197" s="90"/>
      <c r="J197" s="90"/>
      <c r="K197" s="90" t="s">
        <v>22</v>
      </c>
      <c r="L197" s="90" t="s">
        <v>22</v>
      </c>
      <c r="M197" s="90" t="s">
        <v>22</v>
      </c>
      <c r="N197" s="90" t="s">
        <v>23</v>
      </c>
      <c r="O197" s="104"/>
      <c r="P197" s="104"/>
      <c r="Q197" s="104"/>
      <c r="R197" s="104"/>
      <c r="S197" s="104"/>
      <c r="T197" s="91" t="s">
        <v>3</v>
      </c>
    </row>
    <row r="198" spans="1:20" s="14" customFormat="1" ht="36" hidden="1" customHeight="1">
      <c r="A198" s="90"/>
      <c r="B198" s="90"/>
      <c r="C198" s="90"/>
      <c r="D198" s="90"/>
      <c r="E198" s="90"/>
      <c r="F198" s="90"/>
      <c r="G198" s="90"/>
      <c r="H198" s="90"/>
      <c r="I198" s="90"/>
      <c r="J198" s="90"/>
      <c r="K198" s="104"/>
      <c r="L198" s="104"/>
      <c r="M198" s="104"/>
      <c r="N198" s="104" t="s">
        <v>24</v>
      </c>
      <c r="O198" s="104"/>
      <c r="P198" s="104" t="s">
        <v>17</v>
      </c>
      <c r="Q198" s="104"/>
      <c r="R198" s="104" t="s">
        <v>25</v>
      </c>
      <c r="S198" s="104"/>
      <c r="T198" s="91"/>
    </row>
    <row r="199" spans="1:20" s="14" customFormat="1" ht="73.5" hidden="1" customHeight="1">
      <c r="A199" s="71" t="s">
        <v>42</v>
      </c>
      <c r="B199" s="108" t="s">
        <v>130</v>
      </c>
      <c r="C199" s="90" t="s">
        <v>126</v>
      </c>
      <c r="D199" s="90" t="s">
        <v>134</v>
      </c>
      <c r="E199" s="90" t="s">
        <v>49</v>
      </c>
      <c r="F199" s="110" t="s">
        <v>50</v>
      </c>
      <c r="G199" s="110"/>
      <c r="H199" s="110"/>
      <c r="I199" s="110"/>
      <c r="J199" s="110"/>
      <c r="K199" s="15" t="str">
        <f>IF(N199&lt;=600,"合格","不合格")</f>
        <v>合格</v>
      </c>
      <c r="L199" s="15" t="str">
        <f>IF(P199&lt;=600,"合格","不合格")</f>
        <v>合格</v>
      </c>
      <c r="M199" s="15" t="str">
        <f>IF(R199&lt;=600,"合格","不合格")</f>
        <v>合格</v>
      </c>
      <c r="N199" s="111"/>
      <c r="O199" s="111"/>
      <c r="P199" s="111"/>
      <c r="Q199" s="111"/>
      <c r="R199" s="111"/>
      <c r="S199" s="111"/>
      <c r="T199" s="50" t="str">
        <f t="shared" ref="T199:T204" si="103">IF(OR(ISBLANK(N199),ISBLANK(P199),ISBLANK(R199)),"数据不完整","")</f>
        <v>数据不完整</v>
      </c>
    </row>
    <row r="200" spans="1:20" s="14" customFormat="1" ht="36" hidden="1" customHeight="1">
      <c r="A200" s="71"/>
      <c r="B200" s="108"/>
      <c r="C200" s="90"/>
      <c r="D200" s="90"/>
      <c r="E200" s="90"/>
      <c r="F200" s="110" t="s">
        <v>51</v>
      </c>
      <c r="G200" s="110"/>
      <c r="H200" s="110"/>
      <c r="I200" s="110"/>
      <c r="J200" s="110"/>
      <c r="K200" s="15" t="str">
        <f>IF(N200&lt;=30,"合格","不合格")</f>
        <v>合格</v>
      </c>
      <c r="L200" s="15" t="str">
        <f>IF(P200&lt;=30,"合格","不合格")</f>
        <v>合格</v>
      </c>
      <c r="M200" s="15" t="str">
        <f>IF(R200&lt;=30,"合格","不合格")</f>
        <v>合格</v>
      </c>
      <c r="N200" s="111"/>
      <c r="O200" s="111"/>
      <c r="P200" s="111"/>
      <c r="Q200" s="111"/>
      <c r="R200" s="111"/>
      <c r="S200" s="111"/>
      <c r="T200" s="50" t="str">
        <f t="shared" si="103"/>
        <v>数据不完整</v>
      </c>
    </row>
    <row r="201" spans="1:20" s="14" customFormat="1" ht="36" hidden="1" customHeight="1">
      <c r="A201" s="71" t="s">
        <v>42</v>
      </c>
      <c r="B201" s="108" t="s">
        <v>131</v>
      </c>
      <c r="C201" s="90" t="s">
        <v>127</v>
      </c>
      <c r="D201" s="90" t="s">
        <v>123</v>
      </c>
      <c r="E201" s="90" t="s">
        <v>49</v>
      </c>
      <c r="F201" s="110" t="s">
        <v>50</v>
      </c>
      <c r="G201" s="110"/>
      <c r="H201" s="110"/>
      <c r="I201" s="110"/>
      <c r="J201" s="110"/>
      <c r="K201" s="15" t="str">
        <f>IF(N201&lt;=600,"合格","不合格")</f>
        <v>合格</v>
      </c>
      <c r="L201" s="15" t="str">
        <f>IF(P201&lt;=600,"合格","不合格")</f>
        <v>合格</v>
      </c>
      <c r="M201" s="15" t="str">
        <f>IF(R201&lt;=600,"合格","不合格")</f>
        <v>合格</v>
      </c>
      <c r="N201" s="111"/>
      <c r="O201" s="111"/>
      <c r="P201" s="111"/>
      <c r="Q201" s="111"/>
      <c r="R201" s="111"/>
      <c r="S201" s="111"/>
      <c r="T201" s="50" t="str">
        <f t="shared" si="103"/>
        <v>数据不完整</v>
      </c>
    </row>
    <row r="202" spans="1:20" s="14" customFormat="1" ht="36" hidden="1" customHeight="1">
      <c r="A202" s="71"/>
      <c r="B202" s="108"/>
      <c r="C202" s="90"/>
      <c r="D202" s="90"/>
      <c r="E202" s="90"/>
      <c r="F202" s="110" t="s">
        <v>51</v>
      </c>
      <c r="G202" s="110"/>
      <c r="H202" s="110"/>
      <c r="I202" s="110"/>
      <c r="J202" s="110"/>
      <c r="K202" s="15" t="str">
        <f>IF(N202&lt;=30,"合格","不合格")</f>
        <v>合格</v>
      </c>
      <c r="L202" s="15" t="str">
        <f>IF(P202&lt;=30,"合格","不合格")</f>
        <v>合格</v>
      </c>
      <c r="M202" s="15" t="str">
        <f>IF(R202&lt;=30,"合格","不合格")</f>
        <v>合格</v>
      </c>
      <c r="N202" s="111"/>
      <c r="O202" s="111"/>
      <c r="P202" s="111"/>
      <c r="Q202" s="111"/>
      <c r="R202" s="111"/>
      <c r="S202" s="111"/>
      <c r="T202" s="50" t="str">
        <f t="shared" si="103"/>
        <v>数据不完整</v>
      </c>
    </row>
    <row r="203" spans="1:20" s="14" customFormat="1" ht="36" hidden="1" customHeight="1">
      <c r="A203" s="71" t="s">
        <v>42</v>
      </c>
      <c r="B203" s="108" t="s">
        <v>132</v>
      </c>
      <c r="C203" s="90" t="s">
        <v>128</v>
      </c>
      <c r="D203" s="90" t="s">
        <v>124</v>
      </c>
      <c r="E203" s="90" t="s">
        <v>49</v>
      </c>
      <c r="F203" s="110" t="s">
        <v>50</v>
      </c>
      <c r="G203" s="110"/>
      <c r="H203" s="110"/>
      <c r="I203" s="110"/>
      <c r="J203" s="110"/>
      <c r="K203" s="15" t="str">
        <f>IF(N203&lt;=600,"合格","不合格")</f>
        <v>合格</v>
      </c>
      <c r="L203" s="15" t="str">
        <f>IF(P203&lt;=600,"合格","不合格")</f>
        <v>合格</v>
      </c>
      <c r="M203" s="15" t="str">
        <f>IF(R203&lt;=600,"合格","不合格")</f>
        <v>合格</v>
      </c>
      <c r="N203" s="111"/>
      <c r="O203" s="111"/>
      <c r="P203" s="111"/>
      <c r="Q203" s="111"/>
      <c r="R203" s="111"/>
      <c r="S203" s="111"/>
      <c r="T203" s="50" t="str">
        <f t="shared" si="103"/>
        <v>数据不完整</v>
      </c>
    </row>
    <row r="204" spans="1:20" s="14" customFormat="1" ht="36" hidden="1" customHeight="1">
      <c r="A204" s="71"/>
      <c r="B204" s="108"/>
      <c r="C204" s="90"/>
      <c r="D204" s="90"/>
      <c r="E204" s="90"/>
      <c r="F204" s="110" t="s">
        <v>51</v>
      </c>
      <c r="G204" s="110"/>
      <c r="H204" s="110"/>
      <c r="I204" s="110"/>
      <c r="J204" s="110"/>
      <c r="K204" s="15" t="str">
        <f>IF(N204&lt;=30,"合格","不合格")</f>
        <v>合格</v>
      </c>
      <c r="L204" s="15" t="str">
        <f>IF(P204&lt;=30,"合格","不合格")</f>
        <v>合格</v>
      </c>
      <c r="M204" s="15" t="str">
        <f>IF(R204&lt;=30,"合格","不合格")</f>
        <v>合格</v>
      </c>
      <c r="N204" s="111"/>
      <c r="O204" s="111"/>
      <c r="P204" s="111"/>
      <c r="Q204" s="111"/>
      <c r="R204" s="111"/>
      <c r="S204" s="111"/>
      <c r="T204" s="50" t="str">
        <f t="shared" si="103"/>
        <v>数据不完整</v>
      </c>
    </row>
    <row r="205" spans="1:20" s="14" customFormat="1" ht="36" hidden="1" customHeight="1">
      <c r="A205" s="71" t="s">
        <v>42</v>
      </c>
      <c r="B205" s="108" t="s">
        <v>133</v>
      </c>
      <c r="C205" s="90" t="s">
        <v>129</v>
      </c>
      <c r="D205" s="90" t="s">
        <v>125</v>
      </c>
      <c r="E205" s="90" t="s">
        <v>49</v>
      </c>
      <c r="F205" s="110" t="s">
        <v>50</v>
      </c>
      <c r="G205" s="110"/>
      <c r="H205" s="110"/>
      <c r="I205" s="110"/>
      <c r="J205" s="110"/>
      <c r="K205" s="15" t="str">
        <f>IF(N205&lt;=600,"合格","不合格")</f>
        <v>合格</v>
      </c>
      <c r="L205" s="15" t="str">
        <f>IF(P205&lt;=600,"合格","不合格")</f>
        <v>合格</v>
      </c>
      <c r="M205" s="15" t="str">
        <f>IF(R205&lt;=600,"合格","不合格")</f>
        <v>合格</v>
      </c>
      <c r="N205" s="111"/>
      <c r="O205" s="111"/>
      <c r="P205" s="111"/>
      <c r="Q205" s="111"/>
      <c r="R205" s="111"/>
      <c r="S205" s="111"/>
      <c r="T205" s="50" t="str">
        <f t="shared" ref="T205:T206" si="104">IF(OR(ISBLANK(N205),ISBLANK(P205),ISBLANK(R205)),"数据不完整","")</f>
        <v>数据不完整</v>
      </c>
    </row>
    <row r="206" spans="1:20" s="14" customFormat="1" ht="36" hidden="1" customHeight="1">
      <c r="A206" s="71"/>
      <c r="B206" s="108"/>
      <c r="C206" s="90"/>
      <c r="D206" s="90"/>
      <c r="E206" s="90"/>
      <c r="F206" s="110" t="s">
        <v>51</v>
      </c>
      <c r="G206" s="110"/>
      <c r="H206" s="110"/>
      <c r="I206" s="110"/>
      <c r="J206" s="110"/>
      <c r="K206" s="15" t="str">
        <f>IF(N206&lt;=30,"合格","不合格")</f>
        <v>合格</v>
      </c>
      <c r="L206" s="15" t="str">
        <f>IF(P206&lt;=30,"合格","不合格")</f>
        <v>合格</v>
      </c>
      <c r="M206" s="15" t="str">
        <f>IF(R206&lt;=30,"合格","不合格")</f>
        <v>合格</v>
      </c>
      <c r="N206" s="111"/>
      <c r="O206" s="111"/>
      <c r="P206" s="111"/>
      <c r="Q206" s="111"/>
      <c r="R206" s="111"/>
      <c r="S206" s="111"/>
      <c r="T206" s="50" t="str">
        <f t="shared" si="104"/>
        <v>数据不完整</v>
      </c>
    </row>
    <row r="207" spans="1:20" s="14" customFormat="1" ht="51" customHeight="1">
      <c r="A207" s="90" t="s">
        <v>185</v>
      </c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</row>
    <row r="208" spans="1:20" s="14" customFormat="1" ht="36" customHeight="1">
      <c r="A208" s="90" t="s">
        <v>218</v>
      </c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</row>
    <row r="209" spans="1:20" s="14" customFormat="1" ht="36" customHeight="1">
      <c r="A209" s="49" t="s">
        <v>14</v>
      </c>
      <c r="B209" s="49" t="s">
        <v>170</v>
      </c>
      <c r="C209" s="49" t="s">
        <v>171</v>
      </c>
      <c r="D209" s="90" t="s">
        <v>172</v>
      </c>
      <c r="E209" s="90"/>
      <c r="F209" s="90"/>
      <c r="G209" s="90" t="s">
        <v>173</v>
      </c>
      <c r="H209" s="90"/>
      <c r="I209" s="90"/>
      <c r="J209" s="90"/>
      <c r="K209" s="90"/>
      <c r="L209" s="90"/>
      <c r="M209" s="49" t="s">
        <v>22</v>
      </c>
      <c r="N209" s="90" t="s">
        <v>174</v>
      </c>
      <c r="O209" s="104"/>
      <c r="P209" s="104"/>
      <c r="Q209" s="104"/>
      <c r="R209" s="104"/>
      <c r="S209" s="104"/>
      <c r="T209" s="50" t="s">
        <v>3</v>
      </c>
    </row>
    <row r="210" spans="1:20" s="14" customFormat="1" ht="50.25" customHeight="1">
      <c r="A210" s="77" t="s">
        <v>167</v>
      </c>
      <c r="B210" s="72" t="s">
        <v>175</v>
      </c>
      <c r="C210" s="72" t="s">
        <v>176</v>
      </c>
      <c r="D210" s="76" t="s">
        <v>177</v>
      </c>
      <c r="E210" s="76"/>
      <c r="F210" s="76"/>
      <c r="G210" s="76" t="s">
        <v>178</v>
      </c>
      <c r="H210" s="76"/>
      <c r="I210" s="76"/>
      <c r="J210" s="76"/>
      <c r="K210" s="76"/>
      <c r="L210" s="76"/>
      <c r="M210" s="18" t="str">
        <f>IF(N210="通过","合格","不合格")</f>
        <v>合格</v>
      </c>
      <c r="N210" s="87" t="s">
        <v>515</v>
      </c>
      <c r="O210" s="87"/>
      <c r="P210" s="87"/>
      <c r="Q210" s="87"/>
      <c r="R210" s="87"/>
      <c r="S210" s="87"/>
      <c r="T210" s="42" t="str">
        <f>IF(ISBLANK(N210),"数据不完整","")</f>
        <v/>
      </c>
    </row>
    <row r="211" spans="1:20" s="14" customFormat="1" ht="50.25" customHeight="1">
      <c r="A211" s="77"/>
      <c r="B211" s="72"/>
      <c r="C211" s="72"/>
      <c r="D211" s="76"/>
      <c r="E211" s="76"/>
      <c r="F211" s="76"/>
      <c r="G211" s="76" t="s">
        <v>179</v>
      </c>
      <c r="H211" s="76"/>
      <c r="I211" s="76"/>
      <c r="J211" s="76"/>
      <c r="K211" s="76"/>
      <c r="L211" s="76"/>
      <c r="M211" s="18" t="str">
        <f>IF(N211="通过","合格","不合格")</f>
        <v>合格</v>
      </c>
      <c r="N211" s="87" t="s">
        <v>515</v>
      </c>
      <c r="O211" s="87"/>
      <c r="P211" s="87"/>
      <c r="Q211" s="87"/>
      <c r="R211" s="87"/>
      <c r="S211" s="87"/>
      <c r="T211" s="42" t="str">
        <f>IF(ISBLANK(N211),"数据不完整","")</f>
        <v/>
      </c>
    </row>
    <row r="212" spans="1:20" s="14" customFormat="1" ht="36" customHeight="1">
      <c r="A212" s="77"/>
      <c r="B212" s="72" t="s">
        <v>180</v>
      </c>
      <c r="C212" s="72"/>
      <c r="D212" s="72"/>
      <c r="E212" s="72"/>
      <c r="F212" s="72"/>
      <c r="G212" s="72"/>
      <c r="H212" s="72"/>
      <c r="I212" s="72"/>
      <c r="J212" s="72"/>
      <c r="K212" s="72" t="s">
        <v>181</v>
      </c>
      <c r="L212" s="72"/>
      <c r="M212" s="72"/>
      <c r="N212" s="72"/>
      <c r="O212" s="72"/>
      <c r="P212" s="72"/>
      <c r="Q212" s="72"/>
      <c r="R212" s="72"/>
      <c r="S212" s="72"/>
      <c r="T212" s="76"/>
    </row>
    <row r="213" spans="1:20" s="20" customFormat="1" ht="324.75" customHeight="1">
      <c r="A213" s="77"/>
      <c r="B213" s="100"/>
      <c r="C213" s="72"/>
      <c r="D213" s="72"/>
      <c r="E213" s="72"/>
      <c r="F213" s="72"/>
      <c r="G213" s="72"/>
      <c r="H213" s="72"/>
      <c r="I213" s="72"/>
      <c r="J213" s="72"/>
      <c r="K213" s="100"/>
      <c r="L213" s="84"/>
      <c r="M213" s="84"/>
      <c r="N213" s="84"/>
      <c r="O213" s="84"/>
      <c r="P213" s="84"/>
      <c r="Q213" s="84"/>
      <c r="R213" s="84"/>
      <c r="S213" s="84"/>
      <c r="T213" s="76"/>
    </row>
    <row r="214" spans="1:20" s="14" customFormat="1" ht="50.25" customHeight="1">
      <c r="A214" s="77" t="s">
        <v>301</v>
      </c>
      <c r="B214" s="72" t="s">
        <v>175</v>
      </c>
      <c r="C214" s="72" t="s">
        <v>176</v>
      </c>
      <c r="D214" s="76" t="s">
        <v>177</v>
      </c>
      <c r="E214" s="76"/>
      <c r="F214" s="76"/>
      <c r="G214" s="76" t="s">
        <v>178</v>
      </c>
      <c r="H214" s="76"/>
      <c r="I214" s="76"/>
      <c r="J214" s="76"/>
      <c r="K214" s="76"/>
      <c r="L214" s="76"/>
      <c r="M214" s="18" t="str">
        <f>IF(N214="通过","合格","不合格")</f>
        <v>合格</v>
      </c>
      <c r="N214" s="87" t="s">
        <v>515</v>
      </c>
      <c r="O214" s="87"/>
      <c r="P214" s="87"/>
      <c r="Q214" s="87"/>
      <c r="R214" s="87"/>
      <c r="S214" s="87"/>
      <c r="T214" s="42" t="str">
        <f>IF(ISBLANK(N214),"数据不完整","")</f>
        <v/>
      </c>
    </row>
    <row r="215" spans="1:20" s="14" customFormat="1" ht="50.25" customHeight="1">
      <c r="A215" s="77"/>
      <c r="B215" s="72"/>
      <c r="C215" s="72"/>
      <c r="D215" s="76"/>
      <c r="E215" s="76"/>
      <c r="F215" s="76"/>
      <c r="G215" s="76" t="s">
        <v>179</v>
      </c>
      <c r="H215" s="76"/>
      <c r="I215" s="76"/>
      <c r="J215" s="76"/>
      <c r="K215" s="76"/>
      <c r="L215" s="76"/>
      <c r="M215" s="18" t="str">
        <f>IF(N215="通过","合格","不合格")</f>
        <v>合格</v>
      </c>
      <c r="N215" s="87" t="s">
        <v>515</v>
      </c>
      <c r="O215" s="87"/>
      <c r="P215" s="87"/>
      <c r="Q215" s="87"/>
      <c r="R215" s="87"/>
      <c r="S215" s="87"/>
      <c r="T215" s="42" t="str">
        <f>IF(ISBLANK(N215),"数据不完整","")</f>
        <v/>
      </c>
    </row>
    <row r="216" spans="1:20" s="14" customFormat="1" ht="36" customHeight="1">
      <c r="A216" s="77"/>
      <c r="B216" s="72" t="s">
        <v>180</v>
      </c>
      <c r="C216" s="72"/>
      <c r="D216" s="72"/>
      <c r="E216" s="72"/>
      <c r="F216" s="72"/>
      <c r="G216" s="72"/>
      <c r="H216" s="72"/>
      <c r="I216" s="72"/>
      <c r="J216" s="72"/>
      <c r="K216" s="72" t="s">
        <v>181</v>
      </c>
      <c r="L216" s="72"/>
      <c r="M216" s="72"/>
      <c r="N216" s="72"/>
      <c r="O216" s="72"/>
      <c r="P216" s="72"/>
      <c r="Q216" s="72"/>
      <c r="R216" s="72"/>
      <c r="S216" s="72"/>
      <c r="T216" s="76"/>
    </row>
    <row r="217" spans="1:20" s="20" customFormat="1" ht="315" customHeight="1">
      <c r="A217" s="77"/>
      <c r="B217" s="100"/>
      <c r="C217" s="72"/>
      <c r="D217" s="72"/>
      <c r="E217" s="72"/>
      <c r="F217" s="72"/>
      <c r="G217" s="72"/>
      <c r="H217" s="72"/>
      <c r="I217" s="72"/>
      <c r="J217" s="72"/>
      <c r="K217" s="100"/>
      <c r="L217" s="84"/>
      <c r="M217" s="84"/>
      <c r="N217" s="84"/>
      <c r="O217" s="84"/>
      <c r="P217" s="84"/>
      <c r="Q217" s="84"/>
      <c r="R217" s="84"/>
      <c r="S217" s="84"/>
      <c r="T217" s="76"/>
    </row>
    <row r="218" spans="1:20" s="14" customFormat="1" ht="50.25" customHeight="1">
      <c r="A218" s="133" t="s">
        <v>168</v>
      </c>
      <c r="B218" s="134" t="s">
        <v>175</v>
      </c>
      <c r="C218" s="134" t="s">
        <v>176</v>
      </c>
      <c r="D218" s="135" t="s">
        <v>177</v>
      </c>
      <c r="E218" s="135"/>
      <c r="F218" s="135"/>
      <c r="G218" s="135" t="s">
        <v>178</v>
      </c>
      <c r="H218" s="135"/>
      <c r="I218" s="135"/>
      <c r="J218" s="135"/>
      <c r="K218" s="135"/>
      <c r="L218" s="135"/>
      <c r="M218" s="67" t="str">
        <f>IF(N218="通过","合格","不合格")</f>
        <v>不合格</v>
      </c>
      <c r="N218" s="137"/>
      <c r="O218" s="137"/>
      <c r="P218" s="137"/>
      <c r="Q218" s="137"/>
      <c r="R218" s="137"/>
      <c r="S218" s="137"/>
      <c r="T218" s="42" t="str">
        <f>IF(ISBLANK(N218),"数据不完整","")</f>
        <v>数据不完整</v>
      </c>
    </row>
    <row r="219" spans="1:20" s="14" customFormat="1" ht="50.25" customHeight="1">
      <c r="A219" s="133"/>
      <c r="B219" s="134"/>
      <c r="C219" s="134"/>
      <c r="D219" s="135"/>
      <c r="E219" s="135"/>
      <c r="F219" s="135"/>
      <c r="G219" s="135" t="s">
        <v>182</v>
      </c>
      <c r="H219" s="135"/>
      <c r="I219" s="135"/>
      <c r="J219" s="135"/>
      <c r="K219" s="135"/>
      <c r="L219" s="135"/>
      <c r="M219" s="67" t="str">
        <f>IF(N219="通过","合格","不合格")</f>
        <v>不合格</v>
      </c>
      <c r="N219" s="137"/>
      <c r="O219" s="137"/>
      <c r="P219" s="137"/>
      <c r="Q219" s="137"/>
      <c r="R219" s="137"/>
      <c r="S219" s="137"/>
      <c r="T219" s="42" t="str">
        <f>IF(ISBLANK(N219),"数据不完整","")</f>
        <v>数据不完整</v>
      </c>
    </row>
    <row r="220" spans="1:20" s="14" customFormat="1" ht="36" customHeight="1">
      <c r="A220" s="133"/>
      <c r="B220" s="134" t="s">
        <v>183</v>
      </c>
      <c r="C220" s="134"/>
      <c r="D220" s="134"/>
      <c r="E220" s="134"/>
      <c r="F220" s="134"/>
      <c r="G220" s="134"/>
      <c r="H220" s="134"/>
      <c r="I220" s="134"/>
      <c r="J220" s="134"/>
      <c r="K220" s="134" t="s">
        <v>184</v>
      </c>
      <c r="L220" s="134"/>
      <c r="M220" s="134"/>
      <c r="N220" s="134"/>
      <c r="O220" s="134"/>
      <c r="P220" s="134"/>
      <c r="Q220" s="134"/>
      <c r="R220" s="134"/>
      <c r="S220" s="134"/>
      <c r="T220" s="76"/>
    </row>
    <row r="221" spans="1:20" s="20" customFormat="1" ht="162" customHeight="1">
      <c r="A221" s="133"/>
      <c r="B221" s="136"/>
      <c r="C221" s="134"/>
      <c r="D221" s="134"/>
      <c r="E221" s="134"/>
      <c r="F221" s="134"/>
      <c r="G221" s="134"/>
      <c r="H221" s="134"/>
      <c r="I221" s="134"/>
      <c r="J221" s="134"/>
      <c r="K221" s="136"/>
      <c r="L221" s="138"/>
      <c r="M221" s="138"/>
      <c r="N221" s="138"/>
      <c r="O221" s="138"/>
      <c r="P221" s="138"/>
      <c r="Q221" s="138"/>
      <c r="R221" s="138"/>
      <c r="S221" s="138"/>
      <c r="T221" s="76"/>
    </row>
    <row r="222" spans="1:20" s="14" customFormat="1" ht="48" customHeight="1">
      <c r="A222" s="77" t="s">
        <v>36</v>
      </c>
      <c r="B222" s="72" t="s">
        <v>175</v>
      </c>
      <c r="C222" s="72" t="s">
        <v>176</v>
      </c>
      <c r="D222" s="76" t="s">
        <v>177</v>
      </c>
      <c r="E222" s="76"/>
      <c r="F222" s="76"/>
      <c r="G222" s="76" t="s">
        <v>178</v>
      </c>
      <c r="H222" s="76"/>
      <c r="I222" s="76"/>
      <c r="J222" s="76"/>
      <c r="K222" s="76"/>
      <c r="L222" s="76"/>
      <c r="M222" s="18" t="str">
        <f>IF(N222="通过","合格","不合格")</f>
        <v>合格</v>
      </c>
      <c r="N222" s="87" t="s">
        <v>515</v>
      </c>
      <c r="O222" s="87"/>
      <c r="P222" s="87"/>
      <c r="Q222" s="87"/>
      <c r="R222" s="87"/>
      <c r="S222" s="87"/>
      <c r="T222" s="42" t="str">
        <f>IF(ISBLANK(N222),"数据不完整","")</f>
        <v/>
      </c>
    </row>
    <row r="223" spans="1:20" s="14" customFormat="1" ht="48" customHeight="1">
      <c r="A223" s="77"/>
      <c r="B223" s="72"/>
      <c r="C223" s="72"/>
      <c r="D223" s="76"/>
      <c r="E223" s="76"/>
      <c r="F223" s="76"/>
      <c r="G223" s="76" t="s">
        <v>182</v>
      </c>
      <c r="H223" s="76"/>
      <c r="I223" s="76"/>
      <c r="J223" s="76"/>
      <c r="K223" s="76"/>
      <c r="L223" s="76"/>
      <c r="M223" s="18" t="str">
        <f>IF(N223="通过","合格","不合格")</f>
        <v>合格</v>
      </c>
      <c r="N223" s="87" t="s">
        <v>515</v>
      </c>
      <c r="O223" s="87"/>
      <c r="P223" s="87"/>
      <c r="Q223" s="87"/>
      <c r="R223" s="87"/>
      <c r="S223" s="87"/>
      <c r="T223" s="42" t="str">
        <f>IF(ISBLANK(N223),"数据不完整","")</f>
        <v/>
      </c>
    </row>
    <row r="224" spans="1:20" s="14" customFormat="1" ht="36" customHeight="1">
      <c r="A224" s="77"/>
      <c r="B224" s="72" t="s">
        <v>183</v>
      </c>
      <c r="C224" s="72"/>
      <c r="D224" s="72"/>
      <c r="E224" s="72"/>
      <c r="F224" s="72"/>
      <c r="G224" s="72"/>
      <c r="H224" s="72"/>
      <c r="I224" s="72"/>
      <c r="J224" s="72"/>
      <c r="K224" s="72" t="s">
        <v>184</v>
      </c>
      <c r="L224" s="72"/>
      <c r="M224" s="72"/>
      <c r="N224" s="72"/>
      <c r="O224" s="72"/>
      <c r="P224" s="72"/>
      <c r="Q224" s="72"/>
      <c r="R224" s="72"/>
      <c r="S224" s="72"/>
      <c r="T224" s="76"/>
    </row>
    <row r="225" spans="1:20" s="20" customFormat="1" ht="315.75" customHeight="1">
      <c r="A225" s="77"/>
      <c r="B225" s="100"/>
      <c r="C225" s="72"/>
      <c r="D225" s="72"/>
      <c r="E225" s="72"/>
      <c r="F225" s="72"/>
      <c r="G225" s="72"/>
      <c r="H225" s="72"/>
      <c r="I225" s="72"/>
      <c r="J225" s="72"/>
      <c r="K225" s="100"/>
      <c r="L225" s="84"/>
      <c r="M225" s="84"/>
      <c r="N225" s="84"/>
      <c r="O225" s="84"/>
      <c r="P225" s="84"/>
      <c r="Q225" s="84"/>
      <c r="R225" s="84"/>
      <c r="S225" s="84"/>
      <c r="T225" s="76"/>
    </row>
    <row r="226" spans="1:20" s="14" customFormat="1" ht="48" customHeight="1">
      <c r="A226" s="77" t="s">
        <v>136</v>
      </c>
      <c r="B226" s="72" t="s">
        <v>175</v>
      </c>
      <c r="C226" s="72" t="s">
        <v>176</v>
      </c>
      <c r="D226" s="76" t="s">
        <v>177</v>
      </c>
      <c r="E226" s="76"/>
      <c r="F226" s="76"/>
      <c r="G226" s="76" t="s">
        <v>178</v>
      </c>
      <c r="H226" s="76"/>
      <c r="I226" s="76"/>
      <c r="J226" s="76"/>
      <c r="K226" s="76"/>
      <c r="L226" s="76"/>
      <c r="M226" s="18" t="str">
        <f>IF(N226="通过","合格","不合格")</f>
        <v>合格</v>
      </c>
      <c r="N226" s="87" t="s">
        <v>515</v>
      </c>
      <c r="O226" s="87"/>
      <c r="P226" s="87"/>
      <c r="Q226" s="87"/>
      <c r="R226" s="87"/>
      <c r="S226" s="87"/>
      <c r="T226" s="42" t="str">
        <f>IF(ISBLANK(N226),"数据不完整","")</f>
        <v/>
      </c>
    </row>
    <row r="227" spans="1:20" s="14" customFormat="1" ht="48" customHeight="1">
      <c r="A227" s="77"/>
      <c r="B227" s="72"/>
      <c r="C227" s="72"/>
      <c r="D227" s="76"/>
      <c r="E227" s="76"/>
      <c r="F227" s="76"/>
      <c r="G227" s="76" t="s">
        <v>182</v>
      </c>
      <c r="H227" s="76"/>
      <c r="I227" s="76"/>
      <c r="J227" s="76"/>
      <c r="K227" s="76"/>
      <c r="L227" s="76"/>
      <c r="M227" s="18" t="str">
        <f>IF(N227="通过","合格","不合格")</f>
        <v>合格</v>
      </c>
      <c r="N227" s="87" t="s">
        <v>515</v>
      </c>
      <c r="O227" s="87"/>
      <c r="P227" s="87"/>
      <c r="Q227" s="87"/>
      <c r="R227" s="87"/>
      <c r="S227" s="87"/>
      <c r="T227" s="42" t="str">
        <f>IF(ISBLANK(N227),"数据不完整","")</f>
        <v/>
      </c>
    </row>
    <row r="228" spans="1:20" s="14" customFormat="1" ht="36" customHeight="1">
      <c r="A228" s="77"/>
      <c r="B228" s="72" t="s">
        <v>183</v>
      </c>
      <c r="C228" s="72"/>
      <c r="D228" s="72"/>
      <c r="E228" s="72"/>
      <c r="F228" s="72"/>
      <c r="G228" s="72"/>
      <c r="H228" s="72"/>
      <c r="I228" s="72"/>
      <c r="J228" s="72"/>
      <c r="K228" s="72" t="s">
        <v>184</v>
      </c>
      <c r="L228" s="72"/>
      <c r="M228" s="72"/>
      <c r="N228" s="72"/>
      <c r="O228" s="72"/>
      <c r="P228" s="72"/>
      <c r="Q228" s="72"/>
      <c r="R228" s="72"/>
      <c r="S228" s="72"/>
      <c r="T228" s="76"/>
    </row>
    <row r="229" spans="1:20" s="20" customFormat="1" ht="318.75" customHeight="1">
      <c r="A229" s="77"/>
      <c r="B229" s="100"/>
      <c r="C229" s="72"/>
      <c r="D229" s="72"/>
      <c r="E229" s="72"/>
      <c r="F229" s="72"/>
      <c r="G229" s="72"/>
      <c r="H229" s="72"/>
      <c r="I229" s="72"/>
      <c r="J229" s="72"/>
      <c r="K229" s="100"/>
      <c r="L229" s="84"/>
      <c r="M229" s="84"/>
      <c r="N229" s="84"/>
      <c r="O229" s="84"/>
      <c r="P229" s="84"/>
      <c r="Q229" s="84"/>
      <c r="R229" s="84"/>
      <c r="S229" s="84"/>
      <c r="T229" s="76"/>
    </row>
    <row r="230" spans="1:20" s="14" customFormat="1" ht="87.75" customHeight="1">
      <c r="A230" s="90" t="s">
        <v>388</v>
      </c>
      <c r="B230" s="90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</row>
    <row r="231" spans="1:20" s="14" customFormat="1" ht="36" hidden="1" customHeight="1">
      <c r="A231" s="90" t="s">
        <v>56</v>
      </c>
      <c r="B231" s="90"/>
      <c r="C231" s="89" t="s">
        <v>104</v>
      </c>
      <c r="D231" s="89"/>
      <c r="E231" s="89"/>
      <c r="F231" s="89" t="s">
        <v>320</v>
      </c>
      <c r="G231" s="89"/>
      <c r="H231" s="89"/>
      <c r="I231" s="89"/>
      <c r="J231" s="89" t="s">
        <v>321</v>
      </c>
      <c r="K231" s="89"/>
      <c r="L231" s="89"/>
      <c r="M231" s="89" t="s">
        <v>103</v>
      </c>
      <c r="N231" s="89"/>
      <c r="O231" s="89"/>
      <c r="P231" s="89"/>
      <c r="Q231" s="89"/>
      <c r="R231" s="90" t="s">
        <v>322</v>
      </c>
      <c r="S231" s="90"/>
      <c r="T231" s="91" t="s">
        <v>3</v>
      </c>
    </row>
    <row r="232" spans="1:20" s="14" customFormat="1" ht="36" hidden="1" customHeight="1">
      <c r="A232" s="90"/>
      <c r="B232" s="90"/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90"/>
      <c r="S232" s="90"/>
      <c r="T232" s="91"/>
    </row>
    <row r="233" spans="1:20" ht="26.1" hidden="1" customHeight="1">
      <c r="A233" s="72" t="s">
        <v>108</v>
      </c>
      <c r="B233" s="72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 t="str">
        <f>IF(AND(C233="最终熄灭",F233="最终不熄灭",J233="最终熄灭",M233="最终不熄灭"),"合格","不合格")</f>
        <v>不合格</v>
      </c>
      <c r="S233" s="76"/>
      <c r="T233" s="42" t="str">
        <f>IF(OR(ISBLANK(C233),ISBLANK(F233),ISBLANK(J233),ISBLANK(M233)),"数据不完整","")</f>
        <v>数据不完整</v>
      </c>
    </row>
    <row r="234" spans="1:20" ht="26.1" hidden="1" customHeight="1">
      <c r="A234" s="72" t="s">
        <v>107</v>
      </c>
      <c r="B234" s="72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 t="str">
        <f>IF(AND(C234="最终熄灭",F234="最终不熄灭",J234="最终熄灭",M234="最终不熄灭"),"合格","不合格")</f>
        <v>不合格</v>
      </c>
      <c r="S234" s="76"/>
      <c r="T234" s="42" t="str">
        <f>IF(OR(ISBLANK(C234),ISBLANK(F234),ISBLANK(J234),ISBLANK(M234)),"数据不完整","")</f>
        <v>数据不完整</v>
      </c>
    </row>
    <row r="235" spans="1:20" ht="26.1" hidden="1" customHeight="1">
      <c r="A235" s="72" t="s">
        <v>323</v>
      </c>
      <c r="B235" s="72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 t="str">
        <f>IF(AND(C235="最终熄灭",F235="最终不熄灭",J235="最终熄灭",M235="最终不熄灭"),"合格","不合格")</f>
        <v>不合格</v>
      </c>
      <c r="S235" s="76"/>
      <c r="T235" s="42" t="str">
        <f>IF(OR(ISBLANK(C235),ISBLANK(F235),ISBLANK(J235),ISBLANK(M235)),"数据不完整","")</f>
        <v>数据不完整</v>
      </c>
    </row>
    <row r="236" spans="1:20" ht="26.1" hidden="1" customHeight="1">
      <c r="A236" s="72" t="s">
        <v>324</v>
      </c>
      <c r="B236" s="72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 t="str">
        <f>IF(AND(C236="最终熄灭",F236="最终不熄灭",J236="最终熄灭",M236="最终不熄灭"),"合格","不合格")</f>
        <v>不合格</v>
      </c>
      <c r="S236" s="76"/>
      <c r="T236" s="42" t="str">
        <f>IF(OR(ISBLANK(C236),ISBLANK(F236),ISBLANK(J236),ISBLANK(M236)),"数据不完整","")</f>
        <v>数据不完整</v>
      </c>
    </row>
    <row r="237" spans="1:20" ht="26.1" hidden="1" customHeight="1">
      <c r="A237" s="72" t="s">
        <v>109</v>
      </c>
      <c r="B237" s="72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 t="str">
        <f t="shared" ref="R237:R241" si="105">IF(AND(C237="最终熄灭",F237="最终不熄灭",J237="最终熄灭",M237="最终不熄灭"),"合格","不合格")</f>
        <v>不合格</v>
      </c>
      <c r="S237" s="76"/>
      <c r="T237" s="42" t="str">
        <f t="shared" ref="T237:T241" si="106">IF(OR(ISBLANK(C237),ISBLANK(F237),ISBLANK(J237),ISBLANK(M237)),"数据不完整","")</f>
        <v>数据不完整</v>
      </c>
    </row>
    <row r="238" spans="1:20" ht="26.1" hidden="1" customHeight="1">
      <c r="A238" s="72" t="s">
        <v>110</v>
      </c>
      <c r="B238" s="72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 t="str">
        <f t="shared" si="105"/>
        <v>不合格</v>
      </c>
      <c r="S238" s="76"/>
      <c r="T238" s="42" t="str">
        <f t="shared" si="106"/>
        <v>数据不完整</v>
      </c>
    </row>
    <row r="239" spans="1:20" ht="26.1" hidden="1" customHeight="1">
      <c r="A239" s="72" t="s">
        <v>325</v>
      </c>
      <c r="B239" s="72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 t="str">
        <f t="shared" si="105"/>
        <v>不合格</v>
      </c>
      <c r="S239" s="76"/>
      <c r="T239" s="42" t="str">
        <f t="shared" si="106"/>
        <v>数据不完整</v>
      </c>
    </row>
    <row r="240" spans="1:20" ht="26.1" hidden="1" customHeight="1">
      <c r="A240" s="72" t="s">
        <v>326</v>
      </c>
      <c r="B240" s="72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 t="str">
        <f t="shared" si="105"/>
        <v>不合格</v>
      </c>
      <c r="S240" s="76"/>
      <c r="T240" s="42" t="str">
        <f t="shared" si="106"/>
        <v>数据不完整</v>
      </c>
    </row>
    <row r="241" spans="1:20" ht="26.1" hidden="1" customHeight="1">
      <c r="A241" s="72" t="s">
        <v>112</v>
      </c>
      <c r="B241" s="72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 t="str">
        <f t="shared" si="105"/>
        <v>不合格</v>
      </c>
      <c r="S241" s="76"/>
      <c r="T241" s="42" t="str">
        <f t="shared" si="106"/>
        <v>数据不完整</v>
      </c>
    </row>
    <row r="242" spans="1:20" ht="26.1" hidden="1" customHeight="1">
      <c r="A242" s="72" t="s">
        <v>249</v>
      </c>
      <c r="B242" s="72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 t="str">
        <f>IF(AND(C242="最终熄灭",F242="最终不熄灭",J242="最终熄灭",M242="最终不熄灭"),"合格","不合格")</f>
        <v>不合格</v>
      </c>
      <c r="S242" s="76"/>
      <c r="T242" s="42" t="str">
        <f>IF(OR(ISBLANK(C242),ISBLANK(F242),ISBLANK(J242),ISBLANK(M242)),"数据不完整","")</f>
        <v>数据不完整</v>
      </c>
    </row>
    <row r="243" spans="1:20" ht="26.1" hidden="1" customHeight="1">
      <c r="A243" s="72" t="s">
        <v>111</v>
      </c>
      <c r="B243" s="72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 t="str">
        <f t="shared" ref="R243" si="107">IF(AND(C243="最终熄灭",F243="最终不熄灭",J243="最终熄灭",M243="最终不熄灭"),"合格","不合格")</f>
        <v>不合格</v>
      </c>
      <c r="S243" s="76"/>
      <c r="T243" s="42" t="str">
        <f t="shared" ref="T243" si="108">IF(OR(ISBLANK(C243),ISBLANK(F243),ISBLANK(J243),ISBLANK(M243)),"数据不完整","")</f>
        <v>数据不完整</v>
      </c>
    </row>
    <row r="244" spans="1:20" ht="26.1" hidden="1" customHeight="1">
      <c r="A244" s="72"/>
      <c r="B244" s="72"/>
      <c r="C244" s="76" t="s">
        <v>67</v>
      </c>
      <c r="D244" s="76"/>
      <c r="E244" s="12"/>
      <c r="F244" s="76" t="s">
        <v>115</v>
      </c>
      <c r="G244" s="76"/>
      <c r="H244" s="76"/>
      <c r="I244" s="12"/>
      <c r="J244" s="76" t="s">
        <v>67</v>
      </c>
      <c r="K244" s="76"/>
      <c r="L244" s="12"/>
      <c r="M244" s="76" t="s">
        <v>115</v>
      </c>
      <c r="N244" s="76"/>
      <c r="O244" s="76"/>
      <c r="P244" s="76"/>
      <c r="Q244" s="76"/>
      <c r="R244" s="76" t="str">
        <f>IF(OR(ABS(E244-14)&gt;0.2,I244&gt;0.2,ABS(L244-14)&gt;0.2,P244&gt;0.2),"不合格","合格")</f>
        <v>不合格</v>
      </c>
      <c r="S244" s="76"/>
      <c r="T244" s="42" t="str">
        <f>IF(OR(ISBLANK(E244),ISBLANK(I244),ISBLANK(L244),ISBLANK(P244)),"数据不完整","")</f>
        <v>数据不完整</v>
      </c>
    </row>
    <row r="245" spans="1:20" ht="26.1" hidden="1" customHeight="1">
      <c r="A245" s="72" t="s">
        <v>327</v>
      </c>
      <c r="B245" s="72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 t="str">
        <f t="shared" ref="R245" si="109">IF(AND(C245="最终熄灭",F245="最终不熄灭",J245="最终熄灭",M245="最终不熄灭"),"合格","不合格")</f>
        <v>不合格</v>
      </c>
      <c r="S245" s="76"/>
      <c r="T245" s="42" t="str">
        <f t="shared" ref="T245" si="110">IF(OR(ISBLANK(C245),ISBLANK(F245),ISBLANK(J245),ISBLANK(M245)),"数据不完整","")</f>
        <v>数据不完整</v>
      </c>
    </row>
    <row r="246" spans="1:20" ht="26.1" hidden="1" customHeight="1">
      <c r="A246" s="72"/>
      <c r="B246" s="72"/>
      <c r="C246" s="76" t="s">
        <v>67</v>
      </c>
      <c r="D246" s="76"/>
      <c r="E246" s="12"/>
      <c r="F246" s="76" t="s">
        <v>115</v>
      </c>
      <c r="G246" s="76"/>
      <c r="H246" s="76"/>
      <c r="I246" s="12"/>
      <c r="J246" s="76" t="s">
        <v>67</v>
      </c>
      <c r="K246" s="76"/>
      <c r="L246" s="12"/>
      <c r="M246" s="76" t="s">
        <v>115</v>
      </c>
      <c r="N246" s="76"/>
      <c r="O246" s="76"/>
      <c r="P246" s="76"/>
      <c r="Q246" s="76"/>
      <c r="R246" s="76" t="str">
        <f>IF(OR(ABS(E246-14)&gt;0.2,I246&gt;0.2,ABS(L246-14)&gt;0.2,P246&gt;0.2),"不合格","合格")</f>
        <v>不合格</v>
      </c>
      <c r="S246" s="76"/>
      <c r="T246" s="42" t="str">
        <f>IF(OR(ISBLANK(E246),ISBLANK(I246),ISBLANK(L246),ISBLANK(P246)),"数据不完整","")</f>
        <v>数据不完整</v>
      </c>
    </row>
    <row r="247" spans="1:20" ht="26.1" hidden="1" customHeight="1">
      <c r="A247" s="72" t="s">
        <v>328</v>
      </c>
      <c r="B247" s="72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 t="str">
        <f t="shared" ref="R247" si="111">IF(AND(C247="最终熄灭",F247="最终不熄灭",J247="最终熄灭",M247="最终不熄灭"),"合格","不合格")</f>
        <v>不合格</v>
      </c>
      <c r="S247" s="76"/>
      <c r="T247" s="42" t="str">
        <f t="shared" ref="T247" si="112">IF(OR(ISBLANK(C247),ISBLANK(F247),ISBLANK(J247),ISBLANK(M247)),"数据不完整","")</f>
        <v>数据不完整</v>
      </c>
    </row>
    <row r="248" spans="1:20" ht="26.1" hidden="1" customHeight="1">
      <c r="A248" s="72"/>
      <c r="B248" s="72"/>
      <c r="C248" s="76" t="s">
        <v>67</v>
      </c>
      <c r="D248" s="76"/>
      <c r="E248" s="12"/>
      <c r="F248" s="76" t="s">
        <v>115</v>
      </c>
      <c r="G248" s="76"/>
      <c r="H248" s="76"/>
      <c r="I248" s="12"/>
      <c r="J248" s="76" t="s">
        <v>67</v>
      </c>
      <c r="K248" s="76"/>
      <c r="L248" s="12"/>
      <c r="M248" s="76" t="s">
        <v>115</v>
      </c>
      <c r="N248" s="76"/>
      <c r="O248" s="76"/>
      <c r="P248" s="76"/>
      <c r="Q248" s="76"/>
      <c r="R248" s="76" t="str">
        <f>IF(OR(ABS(E248-14)&gt;0.2,I248&gt;0.2,ABS(L248-14)&gt;0.2,P248&gt;0.2),"不合格","合格")</f>
        <v>不合格</v>
      </c>
      <c r="S248" s="76"/>
      <c r="T248" s="42" t="str">
        <f>IF(OR(ISBLANK(E248),ISBLANK(I248),ISBLANK(L248),ISBLANK(P248)),"数据不完整","")</f>
        <v>数据不完整</v>
      </c>
    </row>
    <row r="249" spans="1:20" ht="26.1" hidden="1" customHeight="1">
      <c r="A249" s="72" t="s">
        <v>329</v>
      </c>
      <c r="B249" s="72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 t="str">
        <f t="shared" ref="R249" si="113">IF(AND(C249="最终熄灭",F249="最终不熄灭",J249="最终熄灭",M249="最终不熄灭"),"合格","不合格")</f>
        <v>不合格</v>
      </c>
      <c r="S249" s="76"/>
      <c r="T249" s="42" t="str">
        <f t="shared" ref="T249" si="114">IF(OR(ISBLANK(C249),ISBLANK(F249),ISBLANK(J249),ISBLANK(M249)),"数据不完整","")</f>
        <v>数据不完整</v>
      </c>
    </row>
    <row r="250" spans="1:20" ht="26.1" hidden="1" customHeight="1">
      <c r="A250" s="72"/>
      <c r="B250" s="72"/>
      <c r="C250" s="76" t="s">
        <v>67</v>
      </c>
      <c r="D250" s="76"/>
      <c r="E250" s="12"/>
      <c r="F250" s="76" t="s">
        <v>115</v>
      </c>
      <c r="G250" s="76"/>
      <c r="H250" s="76"/>
      <c r="I250" s="12"/>
      <c r="J250" s="76" t="s">
        <v>67</v>
      </c>
      <c r="K250" s="76"/>
      <c r="L250" s="12"/>
      <c r="M250" s="76" t="s">
        <v>115</v>
      </c>
      <c r="N250" s="76"/>
      <c r="O250" s="76"/>
      <c r="P250" s="76"/>
      <c r="Q250" s="76"/>
      <c r="R250" s="76" t="str">
        <f>IF(OR(ABS(E250-14)&gt;0.2,I250&gt;0.2,ABS(L250-14)&gt;0.2,P250&gt;0.2),"不合格","合格")</f>
        <v>不合格</v>
      </c>
      <c r="S250" s="76"/>
      <c r="T250" s="42" t="str">
        <f>IF(OR(ISBLANK(E250),ISBLANK(I250),ISBLANK(L250),ISBLANK(P250)),"数据不完整","")</f>
        <v>数据不完整</v>
      </c>
    </row>
    <row r="251" spans="1:20" ht="26.1" hidden="1" customHeight="1">
      <c r="A251" s="72" t="s">
        <v>330</v>
      </c>
      <c r="B251" s="72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 t="str">
        <f t="shared" ref="R251" si="115">IF(AND(C251="最终熄灭",F251="最终不熄灭",J251="最终熄灭",M251="最终不熄灭"),"合格","不合格")</f>
        <v>不合格</v>
      </c>
      <c r="S251" s="76"/>
      <c r="T251" s="42" t="str">
        <f t="shared" ref="T251" si="116">IF(OR(ISBLANK(C251),ISBLANK(F251),ISBLANK(J251),ISBLANK(M251)),"数据不完整","")</f>
        <v>数据不完整</v>
      </c>
    </row>
    <row r="252" spans="1:20" s="14" customFormat="1" ht="36" customHeight="1">
      <c r="A252" s="90" t="s">
        <v>56</v>
      </c>
      <c r="B252" s="90"/>
      <c r="C252" s="89" t="s">
        <v>331</v>
      </c>
      <c r="D252" s="89"/>
      <c r="E252" s="89"/>
      <c r="F252" s="89" t="s">
        <v>320</v>
      </c>
      <c r="G252" s="89"/>
      <c r="H252" s="89"/>
      <c r="I252" s="89"/>
      <c r="J252" s="89" t="s">
        <v>321</v>
      </c>
      <c r="K252" s="89"/>
      <c r="L252" s="89"/>
      <c r="M252" s="89" t="s">
        <v>103</v>
      </c>
      <c r="N252" s="89"/>
      <c r="O252" s="89"/>
      <c r="P252" s="89"/>
      <c r="Q252" s="89"/>
      <c r="R252" s="90" t="s">
        <v>322</v>
      </c>
      <c r="S252" s="90"/>
      <c r="T252" s="91" t="s">
        <v>3</v>
      </c>
    </row>
    <row r="253" spans="1:20" s="14" customFormat="1" ht="36" customHeight="1">
      <c r="A253" s="90"/>
      <c r="B253" s="90"/>
      <c r="C253" s="89"/>
      <c r="D253" s="89"/>
      <c r="E253" s="89"/>
      <c r="F253" s="89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90"/>
      <c r="S253" s="90"/>
      <c r="T253" s="91"/>
    </row>
    <row r="254" spans="1:20" ht="66.75" customHeight="1">
      <c r="A254" s="72" t="s">
        <v>112</v>
      </c>
      <c r="B254" s="72"/>
      <c r="C254" s="76" t="s">
        <v>390</v>
      </c>
      <c r="D254" s="76"/>
      <c r="E254" s="76"/>
      <c r="F254" s="76" t="s">
        <v>209</v>
      </c>
      <c r="G254" s="76"/>
      <c r="H254" s="76"/>
      <c r="I254" s="76"/>
      <c r="J254" s="76" t="s">
        <v>389</v>
      </c>
      <c r="K254" s="76"/>
      <c r="L254" s="76"/>
      <c r="M254" s="76" t="s">
        <v>209</v>
      </c>
      <c r="N254" s="76"/>
      <c r="O254" s="76"/>
      <c r="P254" s="76"/>
      <c r="Q254" s="76"/>
      <c r="R254" s="76" t="str">
        <f>IF(AND(C254="LB熄灭&amp;LSSS1&amp;LSSS2 ON(FAN ON)需满足B状态",F254="最终不熄灭",J254="LB熄灭&amp;LSSS1&amp;LSSS2 ON(FAN ON)需满足B状态",M254="最终不熄灭"),"合格","不合格")</f>
        <v>合格</v>
      </c>
      <c r="S254" s="76"/>
      <c r="T254" s="42" t="str">
        <f t="shared" ref="T254" si="117">IF(OR(ISBLANK(C254),ISBLANK(F254),ISBLANK(J254),ISBLANK(M254)),"数据不完整","")</f>
        <v/>
      </c>
    </row>
    <row r="255" spans="1:20" ht="66.75" customHeight="1">
      <c r="A255" s="72" t="s">
        <v>391</v>
      </c>
      <c r="B255" s="72"/>
      <c r="C255" s="76" t="s">
        <v>392</v>
      </c>
      <c r="D255" s="76"/>
      <c r="E255" s="76"/>
      <c r="F255" s="76" t="s">
        <v>209</v>
      </c>
      <c r="G255" s="76"/>
      <c r="H255" s="76"/>
      <c r="I255" s="76"/>
      <c r="J255" s="76" t="s">
        <v>392</v>
      </c>
      <c r="K255" s="76"/>
      <c r="L255" s="76"/>
      <c r="M255" s="76" t="s">
        <v>209</v>
      </c>
      <c r="N255" s="76"/>
      <c r="O255" s="76"/>
      <c r="P255" s="76"/>
      <c r="Q255" s="76"/>
      <c r="R255" s="76" t="str">
        <f>IF(AND(C255="LB&amp;HB熄灭&amp;LSSS1 OFF&amp;LSSS2 ON(FAN ON)&amp;需满足B状态",F255="最终不熄灭",J255="LB&amp;HB熄灭&amp;LSSS1 OFF&amp;LSSS2 ON(FAN ON)&amp;需满足B状态",M255="最终不熄灭"),"合格","不合格")</f>
        <v>合格</v>
      </c>
      <c r="S255" s="76"/>
      <c r="T255" s="42" t="str">
        <f t="shared" ref="T255:T256" si="118">IF(OR(ISBLANK(C255),ISBLANK(F255),ISBLANK(J255),ISBLANK(M255)),"数据不完整","")</f>
        <v/>
      </c>
    </row>
    <row r="256" spans="1:20" ht="66.75" customHeight="1">
      <c r="A256" s="72" t="s">
        <v>393</v>
      </c>
      <c r="B256" s="72"/>
      <c r="C256" s="76" t="s">
        <v>395</v>
      </c>
      <c r="D256" s="76"/>
      <c r="E256" s="76"/>
      <c r="F256" s="76" t="s">
        <v>209</v>
      </c>
      <c r="G256" s="76"/>
      <c r="H256" s="76"/>
      <c r="I256" s="76"/>
      <c r="J256" s="76" t="s">
        <v>395</v>
      </c>
      <c r="K256" s="76"/>
      <c r="L256" s="76"/>
      <c r="M256" s="76" t="s">
        <v>209</v>
      </c>
      <c r="N256" s="76"/>
      <c r="O256" s="76"/>
      <c r="P256" s="76"/>
      <c r="Q256" s="76"/>
      <c r="R256" s="76" t="str">
        <f>IF(AND(C256="DRL熄灭&amp;需满足B状态",F256="最终不熄灭",J256="DRL熄灭&amp;需满足B状态",M256="最终不熄灭"),"合格","不合格")</f>
        <v>合格</v>
      </c>
      <c r="S256" s="76"/>
      <c r="T256" s="42" t="str">
        <f t="shared" si="118"/>
        <v/>
      </c>
    </row>
    <row r="257" spans="1:20" ht="66.75" customHeight="1">
      <c r="A257" s="72" t="s">
        <v>394</v>
      </c>
      <c r="B257" s="72"/>
      <c r="C257" s="76" t="s">
        <v>397</v>
      </c>
      <c r="D257" s="76"/>
      <c r="E257" s="76"/>
      <c r="F257" s="76" t="s">
        <v>209</v>
      </c>
      <c r="G257" s="76"/>
      <c r="H257" s="76"/>
      <c r="I257" s="76"/>
      <c r="J257" s="76" t="s">
        <v>396</v>
      </c>
      <c r="K257" s="76"/>
      <c r="L257" s="76"/>
      <c r="M257" s="76" t="s">
        <v>209</v>
      </c>
      <c r="N257" s="76"/>
      <c r="O257" s="76"/>
      <c r="P257" s="76"/>
      <c r="Q257" s="76"/>
      <c r="R257" s="76" t="str">
        <f>IF(AND(C257="PL熄灭&amp;需满足B状态",F257="最终不熄灭",J257="PL熄灭&amp;需满足B状态",M257="最终不熄灭"),"合格","不合格")</f>
        <v>合格</v>
      </c>
      <c r="S257" s="76"/>
      <c r="T257" s="42" t="str">
        <f t="shared" ref="T257" si="119">IF(OR(ISBLANK(C257),ISBLANK(F257),ISBLANK(J257),ISBLANK(M257)),"数据不完整","")</f>
        <v/>
      </c>
    </row>
    <row r="258" spans="1:20" s="14" customFormat="1" ht="122.25" customHeight="1">
      <c r="A258" s="90" t="s">
        <v>398</v>
      </c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</row>
    <row r="259" spans="1:20" s="14" customFormat="1" ht="36" hidden="1" customHeight="1">
      <c r="A259" s="90" t="s">
        <v>55</v>
      </c>
      <c r="B259" s="90"/>
      <c r="C259" s="89" t="s">
        <v>52</v>
      </c>
      <c r="D259" s="89"/>
      <c r="E259" s="89"/>
      <c r="F259" s="89" t="s">
        <v>53</v>
      </c>
      <c r="G259" s="89"/>
      <c r="H259" s="89"/>
      <c r="I259" s="89"/>
      <c r="J259" s="89" t="s">
        <v>54</v>
      </c>
      <c r="K259" s="89"/>
      <c r="L259" s="89"/>
      <c r="M259" s="89" t="s">
        <v>332</v>
      </c>
      <c r="N259" s="89"/>
      <c r="O259" s="89"/>
      <c r="P259" s="89"/>
      <c r="Q259" s="89"/>
      <c r="R259" s="90" t="s">
        <v>333</v>
      </c>
      <c r="S259" s="90"/>
      <c r="T259" s="91" t="s">
        <v>3</v>
      </c>
    </row>
    <row r="260" spans="1:20" s="14" customFormat="1" ht="33.75" hidden="1" customHeight="1">
      <c r="A260" s="90"/>
      <c r="B260" s="90"/>
      <c r="C260" s="89"/>
      <c r="D260" s="89"/>
      <c r="E260" s="89"/>
      <c r="F260" s="89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90"/>
      <c r="S260" s="90"/>
      <c r="T260" s="91"/>
    </row>
    <row r="261" spans="1:20" ht="25.5" hidden="1" customHeight="1">
      <c r="A261" s="72" t="s">
        <v>334</v>
      </c>
      <c r="B261" s="72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 t="str">
        <f t="shared" ref="R261:R270" si="120">IF(AND(C261="最终熄灭",F261="最终熄灭",J261="最终熄灭",M261="最终熄灭"),"合格","不合格")</f>
        <v>不合格</v>
      </c>
      <c r="S261" s="76"/>
      <c r="T261" s="42" t="str">
        <f t="shared" ref="T261:T270" si="121">IF(OR(ISBLANK(C261),ISBLANK(F261),ISBLANK(J261),ISBLANK(M261)),"数据不完整","")</f>
        <v>数据不完整</v>
      </c>
    </row>
    <row r="262" spans="1:20" ht="25.5" hidden="1" customHeight="1">
      <c r="A262" s="72" t="s">
        <v>335</v>
      </c>
      <c r="B262" s="72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 t="str">
        <f t="shared" si="120"/>
        <v>不合格</v>
      </c>
      <c r="S262" s="76"/>
      <c r="T262" s="42" t="str">
        <f t="shared" si="121"/>
        <v>数据不完整</v>
      </c>
    </row>
    <row r="263" spans="1:20" ht="25.5" hidden="1" customHeight="1">
      <c r="A263" s="72" t="s">
        <v>336</v>
      </c>
      <c r="B263" s="72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 t="str">
        <f t="shared" si="120"/>
        <v>不合格</v>
      </c>
      <c r="S263" s="76"/>
      <c r="T263" s="42" t="str">
        <f t="shared" si="121"/>
        <v>数据不完整</v>
      </c>
    </row>
    <row r="264" spans="1:20" ht="26.1" hidden="1" customHeight="1">
      <c r="A264" s="72" t="s">
        <v>337</v>
      </c>
      <c r="B264" s="72"/>
      <c r="C264" s="76"/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 t="str">
        <f t="shared" si="120"/>
        <v>不合格</v>
      </c>
      <c r="S264" s="76"/>
      <c r="T264" s="42" t="str">
        <f t="shared" si="121"/>
        <v>数据不完整</v>
      </c>
    </row>
    <row r="265" spans="1:20" ht="25.5" hidden="1" customHeight="1">
      <c r="A265" s="72" t="s">
        <v>338</v>
      </c>
      <c r="B265" s="72"/>
      <c r="C265" s="76"/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 t="str">
        <f t="shared" si="120"/>
        <v>不合格</v>
      </c>
      <c r="S265" s="76"/>
      <c r="T265" s="42" t="str">
        <f t="shared" si="121"/>
        <v>数据不完整</v>
      </c>
    </row>
    <row r="266" spans="1:20" ht="25.5" hidden="1" customHeight="1">
      <c r="A266" s="72" t="s">
        <v>339</v>
      </c>
      <c r="B266" s="72"/>
      <c r="C266" s="76"/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 t="str">
        <f t="shared" si="120"/>
        <v>不合格</v>
      </c>
      <c r="S266" s="76"/>
      <c r="T266" s="42" t="str">
        <f t="shared" si="121"/>
        <v>数据不完整</v>
      </c>
    </row>
    <row r="267" spans="1:20" ht="25.5" hidden="1" customHeight="1">
      <c r="A267" s="72" t="s">
        <v>340</v>
      </c>
      <c r="B267" s="72"/>
      <c r="C267" s="76"/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 t="str">
        <f t="shared" si="120"/>
        <v>不合格</v>
      </c>
      <c r="S267" s="76"/>
      <c r="T267" s="42" t="str">
        <f t="shared" si="121"/>
        <v>数据不完整</v>
      </c>
    </row>
    <row r="268" spans="1:20" ht="26.1" hidden="1" customHeight="1">
      <c r="A268" s="72" t="s">
        <v>341</v>
      </c>
      <c r="B268" s="72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 t="str">
        <f t="shared" si="120"/>
        <v>不合格</v>
      </c>
      <c r="S268" s="76"/>
      <c r="T268" s="42" t="str">
        <f t="shared" si="121"/>
        <v>数据不完整</v>
      </c>
    </row>
    <row r="269" spans="1:20" ht="25.5" hidden="1" customHeight="1">
      <c r="A269" s="72" t="s">
        <v>342</v>
      </c>
      <c r="B269" s="72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 t="str">
        <f t="shared" si="120"/>
        <v>不合格</v>
      </c>
      <c r="S269" s="76"/>
      <c r="T269" s="42" t="str">
        <f t="shared" si="121"/>
        <v>数据不完整</v>
      </c>
    </row>
    <row r="270" spans="1:20" ht="26.1" hidden="1" customHeight="1">
      <c r="A270" s="72" t="s">
        <v>343</v>
      </c>
      <c r="B270" s="72"/>
      <c r="C270" s="76"/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 t="str">
        <f t="shared" si="120"/>
        <v>不合格</v>
      </c>
      <c r="S270" s="76"/>
      <c r="T270" s="42" t="str">
        <f t="shared" si="121"/>
        <v>数据不完整</v>
      </c>
    </row>
    <row r="271" spans="1:20" ht="26.1" hidden="1" customHeight="1">
      <c r="A271" s="72"/>
      <c r="B271" s="72"/>
      <c r="C271" s="76" t="s">
        <v>67</v>
      </c>
      <c r="D271" s="76"/>
      <c r="E271" s="12"/>
      <c r="F271" s="76" t="s">
        <v>67</v>
      </c>
      <c r="G271" s="76"/>
      <c r="H271" s="76"/>
      <c r="I271" s="12"/>
      <c r="J271" s="76" t="s">
        <v>67</v>
      </c>
      <c r="K271" s="76"/>
      <c r="L271" s="12"/>
      <c r="M271" s="76" t="s">
        <v>67</v>
      </c>
      <c r="N271" s="76"/>
      <c r="O271" s="76"/>
      <c r="P271" s="76"/>
      <c r="Q271" s="76"/>
      <c r="R271" s="76" t="str">
        <f>IF(OR(ABS(E271-14)&gt;0.2,ABS(I271-14)&gt;0.2,ABS(L271-14)&gt;0.2,ABS(P271-14)&gt;0.2),"不合格","合格")</f>
        <v>不合格</v>
      </c>
      <c r="S271" s="76"/>
      <c r="T271" s="42" t="str">
        <f>IF(OR(ISBLANK(E271),ISBLANK(I271),ISBLANK(L271),ISBLANK(P271)),"数据不完整","")</f>
        <v>数据不完整</v>
      </c>
    </row>
    <row r="272" spans="1:20" ht="26.1" hidden="1" customHeight="1">
      <c r="A272" s="72" t="s">
        <v>344</v>
      </c>
      <c r="B272" s="72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 t="str">
        <f t="shared" ref="R272" si="122">IF(AND(C272="最终熄灭",F272="最终熄灭",J272="最终熄灭",M272="最终熄灭"),"合格","不合格")</f>
        <v>不合格</v>
      </c>
      <c r="S272" s="76"/>
      <c r="T272" s="42" t="str">
        <f t="shared" ref="T272" si="123">IF(OR(ISBLANK(C272),ISBLANK(F272),ISBLANK(J272),ISBLANK(M272)),"数据不完整","")</f>
        <v>数据不完整</v>
      </c>
    </row>
    <row r="273" spans="1:20" ht="26.1" hidden="1" customHeight="1">
      <c r="A273" s="72"/>
      <c r="B273" s="72"/>
      <c r="C273" s="76" t="s">
        <v>67</v>
      </c>
      <c r="D273" s="76"/>
      <c r="E273" s="12"/>
      <c r="F273" s="76" t="s">
        <v>67</v>
      </c>
      <c r="G273" s="76"/>
      <c r="H273" s="76"/>
      <c r="I273" s="12"/>
      <c r="J273" s="76" t="s">
        <v>67</v>
      </c>
      <c r="K273" s="76"/>
      <c r="L273" s="12"/>
      <c r="M273" s="76" t="s">
        <v>67</v>
      </c>
      <c r="N273" s="76"/>
      <c r="O273" s="76"/>
      <c r="P273" s="76"/>
      <c r="Q273" s="76"/>
      <c r="R273" s="76" t="str">
        <f>IF(OR(ABS(E273-14)&gt;0.2,ABS(I273-14)&gt;0.2,ABS(L273-14)&gt;0.2,ABS(P273-14)&gt;0.2),"不合格","合格")</f>
        <v>不合格</v>
      </c>
      <c r="S273" s="76"/>
      <c r="T273" s="42" t="str">
        <f>IF(OR(ISBLANK(E273),ISBLANK(I273),ISBLANK(L273),ISBLANK(P273)),"数据不完整","")</f>
        <v>数据不完整</v>
      </c>
    </row>
    <row r="274" spans="1:20" ht="26.1" hidden="1" customHeight="1">
      <c r="A274" s="72" t="s">
        <v>345</v>
      </c>
      <c r="B274" s="72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 t="str">
        <f t="shared" ref="R274" si="124">IF(AND(C274="最终熄灭",F274="最终熄灭",J274="最终熄灭",M274="最终熄灭"),"合格","不合格")</f>
        <v>不合格</v>
      </c>
      <c r="S274" s="76"/>
      <c r="T274" s="42" t="str">
        <f t="shared" ref="T274" si="125">IF(OR(ISBLANK(C274),ISBLANK(F274),ISBLANK(J274),ISBLANK(M274)),"数据不完整","")</f>
        <v>数据不完整</v>
      </c>
    </row>
    <row r="275" spans="1:20" ht="26.1" hidden="1" customHeight="1">
      <c r="A275" s="72"/>
      <c r="B275" s="72"/>
      <c r="C275" s="76" t="s">
        <v>67</v>
      </c>
      <c r="D275" s="76"/>
      <c r="E275" s="12"/>
      <c r="F275" s="76" t="s">
        <v>67</v>
      </c>
      <c r="G275" s="76"/>
      <c r="H275" s="76"/>
      <c r="I275" s="12"/>
      <c r="J275" s="76" t="s">
        <v>67</v>
      </c>
      <c r="K275" s="76"/>
      <c r="L275" s="12"/>
      <c r="M275" s="76" t="s">
        <v>67</v>
      </c>
      <c r="N275" s="76"/>
      <c r="O275" s="76"/>
      <c r="P275" s="76"/>
      <c r="Q275" s="76"/>
      <c r="R275" s="76" t="str">
        <f>IF(OR(ABS(E275-14)&gt;0.2,ABS(I275-14)&gt;0.2,ABS(L275-14)&gt;0.2,ABS(P275-14)&gt;0.2),"不合格","合格")</f>
        <v>不合格</v>
      </c>
      <c r="S275" s="76"/>
      <c r="T275" s="42" t="str">
        <f>IF(OR(ISBLANK(E275),ISBLANK(I275),ISBLANK(L275),ISBLANK(P275)),"数据不完整","")</f>
        <v>数据不完整</v>
      </c>
    </row>
    <row r="276" spans="1:20" ht="26.1" hidden="1" customHeight="1">
      <c r="A276" s="72" t="s">
        <v>346</v>
      </c>
      <c r="B276" s="72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 t="str">
        <f t="shared" ref="R276" si="126">IF(AND(C276="最终熄灭",F276="最终熄灭",J276="最终熄灭",M276="最终熄灭"),"合格","不合格")</f>
        <v>不合格</v>
      </c>
      <c r="S276" s="76"/>
      <c r="T276" s="42" t="str">
        <f t="shared" ref="T276" si="127">IF(OR(ISBLANK(C276),ISBLANK(F276),ISBLANK(J276),ISBLANK(M276)),"数据不完整","")</f>
        <v>数据不完整</v>
      </c>
    </row>
    <row r="277" spans="1:20" ht="26.1" hidden="1" customHeight="1">
      <c r="A277" s="72"/>
      <c r="B277" s="72"/>
      <c r="C277" s="76" t="s">
        <v>67</v>
      </c>
      <c r="D277" s="76"/>
      <c r="E277" s="12"/>
      <c r="F277" s="76" t="s">
        <v>67</v>
      </c>
      <c r="G277" s="76"/>
      <c r="H277" s="76"/>
      <c r="I277" s="12"/>
      <c r="J277" s="76" t="s">
        <v>67</v>
      </c>
      <c r="K277" s="76"/>
      <c r="L277" s="12"/>
      <c r="M277" s="76" t="s">
        <v>67</v>
      </c>
      <c r="N277" s="76"/>
      <c r="O277" s="76"/>
      <c r="P277" s="76"/>
      <c r="Q277" s="76"/>
      <c r="R277" s="76" t="str">
        <f>IF(OR(ABS(E277-14)&gt;0.2,ABS(I277-14)&gt;0.2,ABS(L277-14)&gt;0.2,ABS(P277-14)&gt;0.2),"不合格","合格")</f>
        <v>不合格</v>
      </c>
      <c r="S277" s="76"/>
      <c r="T277" s="42" t="str">
        <f>IF(OR(ISBLANK(E277),ISBLANK(I277),ISBLANK(L277),ISBLANK(P277)),"数据不完整","")</f>
        <v>数据不完整</v>
      </c>
    </row>
    <row r="278" spans="1:20" ht="26.1" hidden="1" customHeight="1">
      <c r="A278" s="72" t="s">
        <v>347</v>
      </c>
      <c r="B278" s="72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 t="str">
        <f t="shared" ref="R278" si="128">IF(AND(C278="最终熄灭",F278="最终熄灭",J278="最终熄灭",M278="最终熄灭"),"合格","不合格")</f>
        <v>不合格</v>
      </c>
      <c r="S278" s="76"/>
      <c r="T278" s="42" t="str">
        <f t="shared" ref="T278" si="129">IF(OR(ISBLANK(C278),ISBLANK(F278),ISBLANK(J278),ISBLANK(M278)),"数据不完整","")</f>
        <v>数据不完整</v>
      </c>
    </row>
    <row r="279" spans="1:20" s="14" customFormat="1" ht="36" customHeight="1">
      <c r="A279" s="90" t="s">
        <v>55</v>
      </c>
      <c r="B279" s="90"/>
      <c r="C279" s="89" t="s">
        <v>348</v>
      </c>
      <c r="D279" s="89"/>
      <c r="E279" s="89"/>
      <c r="F279" s="89" t="s">
        <v>53</v>
      </c>
      <c r="G279" s="89"/>
      <c r="H279" s="89"/>
      <c r="I279" s="89"/>
      <c r="J279" s="89" t="s">
        <v>54</v>
      </c>
      <c r="K279" s="89"/>
      <c r="L279" s="89"/>
      <c r="M279" s="89" t="s">
        <v>332</v>
      </c>
      <c r="N279" s="89"/>
      <c r="O279" s="89"/>
      <c r="P279" s="89"/>
      <c r="Q279" s="89"/>
      <c r="R279" s="90" t="s">
        <v>333</v>
      </c>
      <c r="S279" s="90"/>
      <c r="T279" s="91" t="s">
        <v>3</v>
      </c>
    </row>
    <row r="280" spans="1:20" s="14" customFormat="1" ht="33.75" customHeight="1">
      <c r="A280" s="90"/>
      <c r="B280" s="90"/>
      <c r="C280" s="89"/>
      <c r="D280" s="89"/>
      <c r="E280" s="89"/>
      <c r="F280" s="89"/>
      <c r="G280" s="89"/>
      <c r="H280" s="89"/>
      <c r="I280" s="89"/>
      <c r="J280" s="89"/>
      <c r="K280" s="89"/>
      <c r="L280" s="89"/>
      <c r="M280" s="89"/>
      <c r="N280" s="89"/>
      <c r="O280" s="89"/>
      <c r="P280" s="89"/>
      <c r="Q280" s="89"/>
      <c r="R280" s="90"/>
      <c r="S280" s="90"/>
      <c r="T280" s="91"/>
    </row>
    <row r="281" spans="1:20" ht="63" customHeight="1">
      <c r="A281" s="72" t="s">
        <v>349</v>
      </c>
      <c r="B281" s="72"/>
      <c r="C281" s="76" t="s">
        <v>399</v>
      </c>
      <c r="D281" s="76"/>
      <c r="E281" s="76"/>
      <c r="F281" s="76" t="s">
        <v>399</v>
      </c>
      <c r="G281" s="76"/>
      <c r="H281" s="76"/>
      <c r="I281" s="76"/>
      <c r="J281" s="76" t="s">
        <v>399</v>
      </c>
      <c r="K281" s="76"/>
      <c r="L281" s="76"/>
      <c r="M281" s="76" t="s">
        <v>399</v>
      </c>
      <c r="N281" s="76"/>
      <c r="O281" s="76"/>
      <c r="P281" s="76"/>
      <c r="Q281" s="76"/>
      <c r="R281" s="76" t="str">
        <f>IF(AND(C281="LB熄灭&amp;LSSS1&amp;LSSS2 ON(FAN ON)需满足C状态",F281="LB熄灭&amp;LSSS1&amp;LSSS2 ON(FAN ON)需满足C状态",J281="LB熄灭&amp;LSSS1&amp;LSSS2 ON(FAN ON)需满足C状态",M281="LB熄灭&amp;LSSS1&amp;LSSS2 ON(FAN ON)需满足C状态"),"合格","不合格")</f>
        <v>合格</v>
      </c>
      <c r="S281" s="76"/>
      <c r="T281" s="42"/>
    </row>
    <row r="282" spans="1:20" ht="63" customHeight="1">
      <c r="A282" s="72" t="s">
        <v>334</v>
      </c>
      <c r="B282" s="72"/>
      <c r="C282" s="76" t="s">
        <v>400</v>
      </c>
      <c r="D282" s="76"/>
      <c r="E282" s="76"/>
      <c r="F282" s="76" t="s">
        <v>400</v>
      </c>
      <c r="G282" s="76"/>
      <c r="H282" s="76"/>
      <c r="I282" s="76"/>
      <c r="J282" s="76" t="s">
        <v>400</v>
      </c>
      <c r="K282" s="76"/>
      <c r="L282" s="76"/>
      <c r="M282" s="76" t="s">
        <v>400</v>
      </c>
      <c r="N282" s="76"/>
      <c r="O282" s="76"/>
      <c r="P282" s="76"/>
      <c r="Q282" s="76"/>
      <c r="R282" s="76" t="str">
        <f>IF(AND(C282="LB&amp;HB熄灭&amp;LSSS1 OFF&amp;LSSS2 ON(FAN ON)&amp;需满足C状态",F282="LB&amp;HB熄灭&amp;LSSS1 OFF&amp;LSSS2 ON(FAN ON)&amp;需满足C状态",J282="LB&amp;HB熄灭&amp;LSSS1 OFF&amp;LSSS2 ON(FAN ON)&amp;需满足C状态",M282="LB&amp;HB熄灭&amp;LSSS1 OFF&amp;LSSS2 ON(FAN ON)&amp;需满足C状态"),"合格","不合格")</f>
        <v>合格</v>
      </c>
      <c r="S282" s="76"/>
      <c r="T282" s="42"/>
    </row>
    <row r="283" spans="1:20" s="14" customFormat="1" ht="49.5" customHeight="1">
      <c r="A283" s="90" t="s">
        <v>303</v>
      </c>
      <c r="B283" s="90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</row>
    <row r="284" spans="1:20" ht="31.5" hidden="1" customHeight="1">
      <c r="A284" s="107" t="s">
        <v>28</v>
      </c>
      <c r="B284" s="107" t="s">
        <v>20</v>
      </c>
      <c r="C284" s="107" t="s">
        <v>26</v>
      </c>
      <c r="D284" s="107" t="s">
        <v>21</v>
      </c>
      <c r="E284" s="107" t="s">
        <v>30</v>
      </c>
      <c r="F284" s="107" t="s">
        <v>39</v>
      </c>
      <c r="G284" s="107"/>
      <c r="H284" s="107"/>
      <c r="I284" s="107"/>
      <c r="J284" s="107"/>
      <c r="K284" s="107" t="s">
        <v>22</v>
      </c>
      <c r="L284" s="107" t="s">
        <v>22</v>
      </c>
      <c r="M284" s="107" t="s">
        <v>22</v>
      </c>
      <c r="N284" s="107" t="s">
        <v>23</v>
      </c>
      <c r="O284" s="101"/>
      <c r="P284" s="101"/>
      <c r="Q284" s="101"/>
      <c r="R284" s="101"/>
      <c r="S284" s="101"/>
      <c r="T284" s="112" t="s">
        <v>3</v>
      </c>
    </row>
    <row r="285" spans="1:20" ht="36.75" hidden="1" customHeight="1">
      <c r="A285" s="107"/>
      <c r="B285" s="107"/>
      <c r="C285" s="107"/>
      <c r="D285" s="107"/>
      <c r="E285" s="107"/>
      <c r="F285" s="107"/>
      <c r="G285" s="107"/>
      <c r="H285" s="107"/>
      <c r="I285" s="107"/>
      <c r="J285" s="107"/>
      <c r="K285" s="101"/>
      <c r="L285" s="101"/>
      <c r="M285" s="101"/>
      <c r="N285" s="101" t="s">
        <v>24</v>
      </c>
      <c r="O285" s="101"/>
      <c r="P285" s="101" t="s">
        <v>17</v>
      </c>
      <c r="Q285" s="101"/>
      <c r="R285" s="101" t="s">
        <v>25</v>
      </c>
      <c r="S285" s="101"/>
      <c r="T285" s="112"/>
    </row>
    <row r="286" spans="1:20" ht="51.95" hidden="1" customHeight="1">
      <c r="A286" s="77" t="s">
        <v>40</v>
      </c>
      <c r="B286" s="72" t="s">
        <v>108</v>
      </c>
      <c r="C286" s="72" t="s">
        <v>15</v>
      </c>
      <c r="D286" s="72" t="s">
        <v>117</v>
      </c>
      <c r="E286" s="43" t="s">
        <v>18</v>
      </c>
      <c r="F286" s="44" t="str">
        <f t="shared" ref="F286:F305" si="130">"全部熄灭"</f>
        <v>全部熄灭</v>
      </c>
      <c r="G286" s="42" t="str">
        <f>C286</f>
        <v>LSSS2</v>
      </c>
      <c r="H286" s="76" t="s">
        <v>148</v>
      </c>
      <c r="I286" s="76"/>
      <c r="J286" s="76"/>
      <c r="K286" s="48" t="str">
        <f t="shared" ref="K286" si="131">IF(N286="是","合格","不合格")</f>
        <v>不合格</v>
      </c>
      <c r="L286" s="48" t="str">
        <f t="shared" ref="L286" si="132">IF(P286="是","合格","不合格")</f>
        <v>不合格</v>
      </c>
      <c r="M286" s="48" t="str">
        <f t="shared" ref="M286" si="133">IF(R286="是","合格","不合格")</f>
        <v>不合格</v>
      </c>
      <c r="N286" s="113"/>
      <c r="O286" s="102"/>
      <c r="P286" s="102"/>
      <c r="Q286" s="102"/>
      <c r="R286" s="102"/>
      <c r="S286" s="102"/>
      <c r="T286" s="42" t="str">
        <f t="shared" ref="T286:T309" si="134">IF(OR(ISBLANK(N286),ISBLANK(P286),ISBLANK(R286)),"数据不完整","")</f>
        <v>数据不完整</v>
      </c>
    </row>
    <row r="287" spans="1:20" ht="51.95" hidden="1" customHeight="1">
      <c r="A287" s="77"/>
      <c r="B287" s="72"/>
      <c r="C287" s="72"/>
      <c r="D287" s="72"/>
      <c r="E287" s="43" t="s">
        <v>19</v>
      </c>
      <c r="F287" s="44" t="str">
        <f t="shared" si="130"/>
        <v>全部熄灭</v>
      </c>
      <c r="G287" s="42" t="str">
        <f>C286</f>
        <v>LSSS2</v>
      </c>
      <c r="H287" s="76" t="s">
        <v>148</v>
      </c>
      <c r="I287" s="76"/>
      <c r="J287" s="76"/>
      <c r="K287" s="48" t="str">
        <f t="shared" ref="K287:K288" si="135">IF(N287="是","合格","不合格")</f>
        <v>不合格</v>
      </c>
      <c r="L287" s="48" t="str">
        <f t="shared" ref="L287:L288" si="136">IF(P287="是","合格","不合格")</f>
        <v>不合格</v>
      </c>
      <c r="M287" s="48" t="str">
        <f t="shared" ref="M287:M288" si="137">IF(R287="是","合格","不合格")</f>
        <v>不合格</v>
      </c>
      <c r="N287" s="102"/>
      <c r="O287" s="102"/>
      <c r="P287" s="102"/>
      <c r="Q287" s="102"/>
      <c r="R287" s="102"/>
      <c r="S287" s="102"/>
      <c r="T287" s="42" t="str">
        <f t="shared" si="134"/>
        <v>数据不完整</v>
      </c>
    </row>
    <row r="288" spans="1:20" ht="51.95" hidden="1" customHeight="1">
      <c r="A288" s="77"/>
      <c r="B288" s="72" t="s">
        <v>142</v>
      </c>
      <c r="C288" s="72" t="s">
        <v>15</v>
      </c>
      <c r="D288" s="72" t="s">
        <v>117</v>
      </c>
      <c r="E288" s="43" t="s">
        <v>18</v>
      </c>
      <c r="F288" s="44" t="str">
        <f t="shared" si="130"/>
        <v>全部熄灭</v>
      </c>
      <c r="G288" s="42" t="str">
        <f>C288</f>
        <v>LSSS2</v>
      </c>
      <c r="H288" s="76" t="s">
        <v>148</v>
      </c>
      <c r="I288" s="76"/>
      <c r="J288" s="76"/>
      <c r="K288" s="48" t="str">
        <f t="shared" si="135"/>
        <v>不合格</v>
      </c>
      <c r="L288" s="48" t="str">
        <f t="shared" si="136"/>
        <v>不合格</v>
      </c>
      <c r="M288" s="48" t="str">
        <f t="shared" si="137"/>
        <v>不合格</v>
      </c>
      <c r="N288" s="102"/>
      <c r="O288" s="102"/>
      <c r="P288" s="102"/>
      <c r="Q288" s="102"/>
      <c r="R288" s="102"/>
      <c r="S288" s="102"/>
      <c r="T288" s="42" t="str">
        <f t="shared" ref="T288:T289" si="138">IF(OR(ISBLANK(N288),ISBLANK(P288),ISBLANK(R288)),"数据不完整","")</f>
        <v>数据不完整</v>
      </c>
    </row>
    <row r="289" spans="1:21" ht="51.95" hidden="1" customHeight="1">
      <c r="A289" s="77"/>
      <c r="B289" s="72"/>
      <c r="C289" s="72"/>
      <c r="D289" s="72"/>
      <c r="E289" s="43" t="s">
        <v>19</v>
      </c>
      <c r="F289" s="44" t="str">
        <f t="shared" si="130"/>
        <v>全部熄灭</v>
      </c>
      <c r="G289" s="42" t="str">
        <f>C288</f>
        <v>LSSS2</v>
      </c>
      <c r="H289" s="76" t="s">
        <v>148</v>
      </c>
      <c r="I289" s="76"/>
      <c r="J289" s="76"/>
      <c r="K289" s="48" t="str">
        <f t="shared" ref="K289:K290" si="139">IF(N289="是","合格","不合格")</f>
        <v>不合格</v>
      </c>
      <c r="L289" s="48" t="str">
        <f t="shared" ref="L289:L290" si="140">IF(P289="是","合格","不合格")</f>
        <v>不合格</v>
      </c>
      <c r="M289" s="48" t="str">
        <f t="shared" ref="M289:M290" si="141">IF(R289="是","合格","不合格")</f>
        <v>不合格</v>
      </c>
      <c r="N289" s="102"/>
      <c r="O289" s="102"/>
      <c r="P289" s="102"/>
      <c r="Q289" s="102"/>
      <c r="R289" s="102"/>
      <c r="S289" s="102"/>
      <c r="T289" s="42" t="str">
        <f t="shared" si="138"/>
        <v>数据不完整</v>
      </c>
    </row>
    <row r="290" spans="1:21" ht="51.95" hidden="1" customHeight="1">
      <c r="A290" s="77"/>
      <c r="B290" s="72" t="s">
        <v>143</v>
      </c>
      <c r="C290" s="72" t="s">
        <v>15</v>
      </c>
      <c r="D290" s="72" t="s">
        <v>117</v>
      </c>
      <c r="E290" s="43" t="s">
        <v>18</v>
      </c>
      <c r="F290" s="44" t="str">
        <f t="shared" si="130"/>
        <v>全部熄灭</v>
      </c>
      <c r="G290" s="42" t="str">
        <f>C290</f>
        <v>LSSS2</v>
      </c>
      <c r="H290" s="76" t="s">
        <v>148</v>
      </c>
      <c r="I290" s="76"/>
      <c r="J290" s="76"/>
      <c r="K290" s="48" t="str">
        <f t="shared" si="139"/>
        <v>不合格</v>
      </c>
      <c r="L290" s="48" t="str">
        <f t="shared" si="140"/>
        <v>不合格</v>
      </c>
      <c r="M290" s="48" t="str">
        <f t="shared" si="141"/>
        <v>不合格</v>
      </c>
      <c r="N290" s="102"/>
      <c r="O290" s="102"/>
      <c r="P290" s="102"/>
      <c r="Q290" s="102"/>
      <c r="R290" s="102"/>
      <c r="S290" s="102"/>
      <c r="T290" s="42" t="str">
        <f t="shared" ref="T290:T291" si="142">IF(OR(ISBLANK(N290),ISBLANK(P290),ISBLANK(R290)),"数据不完整","")</f>
        <v>数据不完整</v>
      </c>
    </row>
    <row r="291" spans="1:21" ht="51.95" hidden="1" customHeight="1">
      <c r="A291" s="77"/>
      <c r="B291" s="72"/>
      <c r="C291" s="72"/>
      <c r="D291" s="72"/>
      <c r="E291" s="43" t="s">
        <v>19</v>
      </c>
      <c r="F291" s="44" t="str">
        <f t="shared" si="130"/>
        <v>全部熄灭</v>
      </c>
      <c r="G291" s="42" t="str">
        <f>C290</f>
        <v>LSSS2</v>
      </c>
      <c r="H291" s="76" t="s">
        <v>148</v>
      </c>
      <c r="I291" s="76"/>
      <c r="J291" s="76"/>
      <c r="K291" s="48" t="str">
        <f t="shared" ref="K291:K292" si="143">IF(N291="是","合格","不合格")</f>
        <v>不合格</v>
      </c>
      <c r="L291" s="48" t="str">
        <f t="shared" ref="L291:L292" si="144">IF(P291="是","合格","不合格")</f>
        <v>不合格</v>
      </c>
      <c r="M291" s="48" t="str">
        <f t="shared" ref="M291:M292" si="145">IF(R291="是","合格","不合格")</f>
        <v>不合格</v>
      </c>
      <c r="N291" s="102"/>
      <c r="O291" s="102"/>
      <c r="P291" s="102"/>
      <c r="Q291" s="102"/>
      <c r="R291" s="102"/>
      <c r="S291" s="102"/>
      <c r="T291" s="42" t="str">
        <f t="shared" si="142"/>
        <v>数据不完整</v>
      </c>
    </row>
    <row r="292" spans="1:21" ht="51.95" hidden="1" customHeight="1">
      <c r="A292" s="77"/>
      <c r="B292" s="72" t="s">
        <v>144</v>
      </c>
      <c r="C292" s="72" t="s">
        <v>15</v>
      </c>
      <c r="D292" s="72" t="s">
        <v>117</v>
      </c>
      <c r="E292" s="43" t="s">
        <v>18</v>
      </c>
      <c r="F292" s="44" t="str">
        <f t="shared" si="130"/>
        <v>全部熄灭</v>
      </c>
      <c r="G292" s="42" t="str">
        <f>C292</f>
        <v>LSSS2</v>
      </c>
      <c r="H292" s="76" t="s">
        <v>148</v>
      </c>
      <c r="I292" s="76"/>
      <c r="J292" s="76"/>
      <c r="K292" s="48" t="str">
        <f t="shared" si="143"/>
        <v>不合格</v>
      </c>
      <c r="L292" s="48" t="str">
        <f t="shared" si="144"/>
        <v>不合格</v>
      </c>
      <c r="M292" s="48" t="str">
        <f t="shared" si="145"/>
        <v>不合格</v>
      </c>
      <c r="N292" s="102"/>
      <c r="O292" s="102"/>
      <c r="P292" s="102"/>
      <c r="Q292" s="102"/>
      <c r="R292" s="102"/>
      <c r="S292" s="102"/>
      <c r="T292" s="42" t="str">
        <f t="shared" ref="T292:T299" si="146">IF(OR(ISBLANK(N292),ISBLANK(P292),ISBLANK(R292)),"数据不完整","")</f>
        <v>数据不完整</v>
      </c>
    </row>
    <row r="293" spans="1:21" ht="51.95" hidden="1" customHeight="1">
      <c r="A293" s="77"/>
      <c r="B293" s="72"/>
      <c r="C293" s="72"/>
      <c r="D293" s="72"/>
      <c r="E293" s="43" t="s">
        <v>19</v>
      </c>
      <c r="F293" s="44" t="str">
        <f t="shared" si="130"/>
        <v>全部熄灭</v>
      </c>
      <c r="G293" s="42" t="str">
        <f>C292</f>
        <v>LSSS2</v>
      </c>
      <c r="H293" s="76" t="s">
        <v>148</v>
      </c>
      <c r="I293" s="76"/>
      <c r="J293" s="76"/>
      <c r="K293" s="48" t="str">
        <f t="shared" ref="K293:K300" si="147">IF(N293="是","合格","不合格")</f>
        <v>不合格</v>
      </c>
      <c r="L293" s="48" t="str">
        <f t="shared" ref="L293:L300" si="148">IF(P293="是","合格","不合格")</f>
        <v>不合格</v>
      </c>
      <c r="M293" s="48" t="str">
        <f t="shared" ref="M293:M300" si="149">IF(R293="是","合格","不合格")</f>
        <v>不合格</v>
      </c>
      <c r="N293" s="102"/>
      <c r="O293" s="102"/>
      <c r="P293" s="102"/>
      <c r="Q293" s="102"/>
      <c r="R293" s="102"/>
      <c r="S293" s="102"/>
      <c r="T293" s="42" t="str">
        <f t="shared" si="146"/>
        <v>数据不完整</v>
      </c>
    </row>
    <row r="294" spans="1:21" ht="51.95" hidden="1" customHeight="1">
      <c r="A294" s="77"/>
      <c r="B294" s="72" t="s">
        <v>137</v>
      </c>
      <c r="C294" s="72" t="s">
        <v>15</v>
      </c>
      <c r="D294" s="72" t="s">
        <v>117</v>
      </c>
      <c r="E294" s="43" t="s">
        <v>18</v>
      </c>
      <c r="F294" s="44" t="str">
        <f t="shared" si="130"/>
        <v>全部熄灭</v>
      </c>
      <c r="G294" s="42" t="str">
        <f>C294</f>
        <v>LSSS2</v>
      </c>
      <c r="H294" s="76" t="s">
        <v>148</v>
      </c>
      <c r="I294" s="76"/>
      <c r="J294" s="76"/>
      <c r="K294" s="48" t="str">
        <f t="shared" si="147"/>
        <v>不合格</v>
      </c>
      <c r="L294" s="48" t="str">
        <f t="shared" si="148"/>
        <v>不合格</v>
      </c>
      <c r="M294" s="48" t="str">
        <f t="shared" si="149"/>
        <v>不合格</v>
      </c>
      <c r="N294" s="102"/>
      <c r="O294" s="102"/>
      <c r="P294" s="102"/>
      <c r="Q294" s="102"/>
      <c r="R294" s="102"/>
      <c r="S294" s="102"/>
      <c r="T294" s="42" t="str">
        <f t="shared" si="146"/>
        <v>数据不完整</v>
      </c>
      <c r="U294" s="13"/>
    </row>
    <row r="295" spans="1:21" ht="51.95" hidden="1" customHeight="1">
      <c r="A295" s="77"/>
      <c r="B295" s="72"/>
      <c r="C295" s="72"/>
      <c r="D295" s="72"/>
      <c r="E295" s="43" t="s">
        <v>19</v>
      </c>
      <c r="F295" s="44" t="str">
        <f t="shared" si="130"/>
        <v>全部熄灭</v>
      </c>
      <c r="G295" s="42" t="str">
        <f>C294</f>
        <v>LSSS2</v>
      </c>
      <c r="H295" s="76" t="s">
        <v>148</v>
      </c>
      <c r="I295" s="76"/>
      <c r="J295" s="76"/>
      <c r="K295" s="48" t="str">
        <f t="shared" si="147"/>
        <v>不合格</v>
      </c>
      <c r="L295" s="48" t="str">
        <f t="shared" si="148"/>
        <v>不合格</v>
      </c>
      <c r="M295" s="48" t="str">
        <f t="shared" si="149"/>
        <v>不合格</v>
      </c>
      <c r="N295" s="102"/>
      <c r="O295" s="102"/>
      <c r="P295" s="102"/>
      <c r="Q295" s="102"/>
      <c r="R295" s="102"/>
      <c r="S295" s="102"/>
      <c r="T295" s="42" t="str">
        <f t="shared" si="146"/>
        <v>数据不完整</v>
      </c>
    </row>
    <row r="296" spans="1:21" ht="51.95" hidden="1" customHeight="1">
      <c r="A296" s="77"/>
      <c r="B296" s="72" t="s">
        <v>138</v>
      </c>
      <c r="C296" s="72" t="s">
        <v>15</v>
      </c>
      <c r="D296" s="72" t="s">
        <v>117</v>
      </c>
      <c r="E296" s="43" t="s">
        <v>18</v>
      </c>
      <c r="F296" s="44" t="str">
        <f t="shared" si="130"/>
        <v>全部熄灭</v>
      </c>
      <c r="G296" s="42" t="str">
        <f>C296</f>
        <v>LSSS2</v>
      </c>
      <c r="H296" s="76" t="s">
        <v>148</v>
      </c>
      <c r="I296" s="76"/>
      <c r="J296" s="76"/>
      <c r="K296" s="48" t="str">
        <f t="shared" si="147"/>
        <v>不合格</v>
      </c>
      <c r="L296" s="48" t="str">
        <f t="shared" si="148"/>
        <v>不合格</v>
      </c>
      <c r="M296" s="48" t="str">
        <f t="shared" si="149"/>
        <v>不合格</v>
      </c>
      <c r="N296" s="102"/>
      <c r="O296" s="102"/>
      <c r="P296" s="102"/>
      <c r="Q296" s="102"/>
      <c r="R296" s="102"/>
      <c r="S296" s="102"/>
      <c r="T296" s="42" t="str">
        <f t="shared" si="146"/>
        <v>数据不完整</v>
      </c>
      <c r="U296" s="13"/>
    </row>
    <row r="297" spans="1:21" ht="51.95" hidden="1" customHeight="1">
      <c r="A297" s="77"/>
      <c r="B297" s="72"/>
      <c r="C297" s="72"/>
      <c r="D297" s="72"/>
      <c r="E297" s="43" t="s">
        <v>19</v>
      </c>
      <c r="F297" s="44" t="str">
        <f t="shared" si="130"/>
        <v>全部熄灭</v>
      </c>
      <c r="G297" s="42" t="str">
        <f>C296</f>
        <v>LSSS2</v>
      </c>
      <c r="H297" s="76" t="s">
        <v>148</v>
      </c>
      <c r="I297" s="76"/>
      <c r="J297" s="76"/>
      <c r="K297" s="48" t="str">
        <f t="shared" si="147"/>
        <v>不合格</v>
      </c>
      <c r="L297" s="48" t="str">
        <f t="shared" si="148"/>
        <v>不合格</v>
      </c>
      <c r="M297" s="48" t="str">
        <f t="shared" si="149"/>
        <v>不合格</v>
      </c>
      <c r="N297" s="102"/>
      <c r="O297" s="102"/>
      <c r="P297" s="102"/>
      <c r="Q297" s="102"/>
      <c r="R297" s="102"/>
      <c r="S297" s="102"/>
      <c r="T297" s="42" t="str">
        <f t="shared" si="146"/>
        <v>数据不完整</v>
      </c>
    </row>
    <row r="298" spans="1:21" ht="51.95" hidden="1" customHeight="1">
      <c r="A298" s="77"/>
      <c r="B298" s="72" t="s">
        <v>139</v>
      </c>
      <c r="C298" s="72" t="s">
        <v>15</v>
      </c>
      <c r="D298" s="72" t="s">
        <v>117</v>
      </c>
      <c r="E298" s="43" t="s">
        <v>18</v>
      </c>
      <c r="F298" s="44" t="str">
        <f t="shared" si="130"/>
        <v>全部熄灭</v>
      </c>
      <c r="G298" s="42" t="str">
        <f>C298</f>
        <v>LSSS2</v>
      </c>
      <c r="H298" s="76" t="s">
        <v>148</v>
      </c>
      <c r="I298" s="76"/>
      <c r="J298" s="76"/>
      <c r="K298" s="48" t="str">
        <f t="shared" si="147"/>
        <v>不合格</v>
      </c>
      <c r="L298" s="48" t="str">
        <f t="shared" si="148"/>
        <v>不合格</v>
      </c>
      <c r="M298" s="48" t="str">
        <f t="shared" si="149"/>
        <v>不合格</v>
      </c>
      <c r="N298" s="102"/>
      <c r="O298" s="102"/>
      <c r="P298" s="102"/>
      <c r="Q298" s="102"/>
      <c r="R298" s="102"/>
      <c r="S298" s="102"/>
      <c r="T298" s="42" t="str">
        <f t="shared" si="146"/>
        <v>数据不完整</v>
      </c>
      <c r="U298" s="13"/>
    </row>
    <row r="299" spans="1:21" ht="51.95" hidden="1" customHeight="1">
      <c r="A299" s="77"/>
      <c r="B299" s="72"/>
      <c r="C299" s="72"/>
      <c r="D299" s="72"/>
      <c r="E299" s="43" t="s">
        <v>19</v>
      </c>
      <c r="F299" s="44" t="str">
        <f t="shared" si="130"/>
        <v>全部熄灭</v>
      </c>
      <c r="G299" s="42" t="str">
        <f>C298</f>
        <v>LSSS2</v>
      </c>
      <c r="H299" s="76" t="s">
        <v>148</v>
      </c>
      <c r="I299" s="76"/>
      <c r="J299" s="76"/>
      <c r="K299" s="48" t="str">
        <f t="shared" si="147"/>
        <v>不合格</v>
      </c>
      <c r="L299" s="48" t="str">
        <f t="shared" si="148"/>
        <v>不合格</v>
      </c>
      <c r="M299" s="48" t="str">
        <f t="shared" si="149"/>
        <v>不合格</v>
      </c>
      <c r="N299" s="102"/>
      <c r="O299" s="102"/>
      <c r="P299" s="102"/>
      <c r="Q299" s="102"/>
      <c r="R299" s="102"/>
      <c r="S299" s="102"/>
      <c r="T299" s="42" t="str">
        <f t="shared" si="146"/>
        <v>数据不完整</v>
      </c>
    </row>
    <row r="300" spans="1:21" ht="51.95" hidden="1" customHeight="1">
      <c r="A300" s="77"/>
      <c r="B300" s="72" t="s">
        <v>145</v>
      </c>
      <c r="C300" s="72" t="s">
        <v>15</v>
      </c>
      <c r="D300" s="72" t="s">
        <v>117</v>
      </c>
      <c r="E300" s="43" t="s">
        <v>18</v>
      </c>
      <c r="F300" s="44" t="str">
        <f t="shared" si="130"/>
        <v>全部熄灭</v>
      </c>
      <c r="G300" s="42" t="str">
        <f>C300</f>
        <v>LSSS2</v>
      </c>
      <c r="H300" s="76" t="s">
        <v>148</v>
      </c>
      <c r="I300" s="76"/>
      <c r="J300" s="76"/>
      <c r="K300" s="48" t="str">
        <f t="shared" si="147"/>
        <v>不合格</v>
      </c>
      <c r="L300" s="48" t="str">
        <f t="shared" si="148"/>
        <v>不合格</v>
      </c>
      <c r="M300" s="48" t="str">
        <f t="shared" si="149"/>
        <v>不合格</v>
      </c>
      <c r="N300" s="102"/>
      <c r="O300" s="102"/>
      <c r="P300" s="102"/>
      <c r="Q300" s="102"/>
      <c r="R300" s="102"/>
      <c r="S300" s="102"/>
      <c r="T300" s="42" t="str">
        <f t="shared" ref="T300:T301" si="150">IF(OR(ISBLANK(N300),ISBLANK(P300),ISBLANK(R300)),"数据不完整","")</f>
        <v>数据不完整</v>
      </c>
      <c r="U300" s="13"/>
    </row>
    <row r="301" spans="1:21" ht="51.95" hidden="1" customHeight="1">
      <c r="A301" s="77"/>
      <c r="B301" s="72"/>
      <c r="C301" s="72"/>
      <c r="D301" s="72"/>
      <c r="E301" s="43" t="s">
        <v>19</v>
      </c>
      <c r="F301" s="44" t="str">
        <f t="shared" si="130"/>
        <v>全部熄灭</v>
      </c>
      <c r="G301" s="42" t="str">
        <f>C300</f>
        <v>LSSS2</v>
      </c>
      <c r="H301" s="76" t="s">
        <v>148</v>
      </c>
      <c r="I301" s="76"/>
      <c r="J301" s="76"/>
      <c r="K301" s="48" t="str">
        <f t="shared" ref="K301" si="151">IF(N301="是","合格","不合格")</f>
        <v>不合格</v>
      </c>
      <c r="L301" s="48" t="str">
        <f t="shared" ref="L301" si="152">IF(P301="是","合格","不合格")</f>
        <v>不合格</v>
      </c>
      <c r="M301" s="48" t="str">
        <f t="shared" ref="M301" si="153">IF(R301="是","合格","不合格")</f>
        <v>不合格</v>
      </c>
      <c r="N301" s="102"/>
      <c r="O301" s="102"/>
      <c r="P301" s="102"/>
      <c r="Q301" s="102"/>
      <c r="R301" s="102"/>
      <c r="S301" s="102"/>
      <c r="T301" s="42" t="str">
        <f t="shared" si="150"/>
        <v>数据不完整</v>
      </c>
    </row>
    <row r="302" spans="1:21" ht="51.95" hidden="1" customHeight="1">
      <c r="A302" s="77"/>
      <c r="B302" s="72" t="s">
        <v>112</v>
      </c>
      <c r="C302" s="72" t="s">
        <v>15</v>
      </c>
      <c r="D302" s="72" t="s">
        <v>37</v>
      </c>
      <c r="E302" s="43" t="s">
        <v>18</v>
      </c>
      <c r="F302" s="44" t="str">
        <f t="shared" si="130"/>
        <v>全部熄灭</v>
      </c>
      <c r="G302" s="42" t="str">
        <f>C302</f>
        <v>LSSS2</v>
      </c>
      <c r="H302" s="76" t="s">
        <v>148</v>
      </c>
      <c r="I302" s="76"/>
      <c r="J302" s="76"/>
      <c r="K302" s="48" t="str">
        <f t="shared" ref="K302" si="154">IF(N302="是","合格","不合格")</f>
        <v>不合格</v>
      </c>
      <c r="L302" s="48" t="str">
        <f t="shared" ref="L302" si="155">IF(P302="是","合格","不合格")</f>
        <v>不合格</v>
      </c>
      <c r="M302" s="48" t="str">
        <f t="shared" ref="M302" si="156">IF(R302="是","合格","不合格")</f>
        <v>不合格</v>
      </c>
      <c r="N302" s="102"/>
      <c r="O302" s="102"/>
      <c r="P302" s="102"/>
      <c r="Q302" s="102"/>
      <c r="R302" s="102"/>
      <c r="S302" s="102"/>
      <c r="T302" s="42" t="str">
        <f t="shared" ref="T302:T303" si="157">IF(OR(ISBLANK(N302),ISBLANK(P302),ISBLANK(R302)),"数据不完整","")</f>
        <v>数据不完整</v>
      </c>
    </row>
    <row r="303" spans="1:21" ht="51.95" hidden="1" customHeight="1">
      <c r="A303" s="77"/>
      <c r="B303" s="72"/>
      <c r="C303" s="72"/>
      <c r="D303" s="72"/>
      <c r="E303" s="43" t="s">
        <v>19</v>
      </c>
      <c r="F303" s="44" t="str">
        <f t="shared" si="130"/>
        <v>全部熄灭</v>
      </c>
      <c r="G303" s="42" t="str">
        <f>C302</f>
        <v>LSSS2</v>
      </c>
      <c r="H303" s="76" t="s">
        <v>148</v>
      </c>
      <c r="I303" s="76"/>
      <c r="J303" s="76"/>
      <c r="K303" s="48" t="str">
        <f t="shared" ref="K303:K304" si="158">IF(N303="是","合格","不合格")</f>
        <v>不合格</v>
      </c>
      <c r="L303" s="48" t="str">
        <f t="shared" ref="L303:L304" si="159">IF(P303="是","合格","不合格")</f>
        <v>不合格</v>
      </c>
      <c r="M303" s="48" t="str">
        <f t="shared" ref="M303:M304" si="160">IF(R303="是","合格","不合格")</f>
        <v>不合格</v>
      </c>
      <c r="N303" s="102"/>
      <c r="O303" s="102"/>
      <c r="P303" s="102"/>
      <c r="Q303" s="102"/>
      <c r="R303" s="102"/>
      <c r="S303" s="102"/>
      <c r="T303" s="42" t="str">
        <f t="shared" si="157"/>
        <v>数据不完整</v>
      </c>
    </row>
    <row r="304" spans="1:21" ht="51.95" hidden="1" customHeight="1">
      <c r="A304" s="77"/>
      <c r="B304" s="72" t="s">
        <v>113</v>
      </c>
      <c r="C304" s="72" t="s">
        <v>15</v>
      </c>
      <c r="D304" s="72" t="s">
        <v>37</v>
      </c>
      <c r="E304" s="43" t="s">
        <v>18</v>
      </c>
      <c r="F304" s="44" t="str">
        <f t="shared" si="130"/>
        <v>全部熄灭</v>
      </c>
      <c r="G304" s="42" t="str">
        <f>C304</f>
        <v>LSSS2</v>
      </c>
      <c r="H304" s="76" t="s">
        <v>148</v>
      </c>
      <c r="I304" s="76"/>
      <c r="J304" s="76"/>
      <c r="K304" s="48" t="str">
        <f t="shared" si="158"/>
        <v>不合格</v>
      </c>
      <c r="L304" s="48" t="str">
        <f t="shared" si="159"/>
        <v>不合格</v>
      </c>
      <c r="M304" s="48" t="str">
        <f t="shared" si="160"/>
        <v>不合格</v>
      </c>
      <c r="N304" s="102"/>
      <c r="O304" s="102"/>
      <c r="P304" s="102"/>
      <c r="Q304" s="102"/>
      <c r="R304" s="102"/>
      <c r="S304" s="102"/>
      <c r="T304" s="42" t="str">
        <f t="shared" ref="T304:T305" si="161">IF(OR(ISBLANK(N304),ISBLANK(P304),ISBLANK(R304)),"数据不完整","")</f>
        <v>数据不完整</v>
      </c>
    </row>
    <row r="305" spans="1:20" ht="51.95" hidden="1" customHeight="1">
      <c r="A305" s="77"/>
      <c r="B305" s="72"/>
      <c r="C305" s="72"/>
      <c r="D305" s="72"/>
      <c r="E305" s="43" t="s">
        <v>19</v>
      </c>
      <c r="F305" s="44" t="str">
        <f t="shared" si="130"/>
        <v>全部熄灭</v>
      </c>
      <c r="G305" s="42" t="str">
        <f>C304</f>
        <v>LSSS2</v>
      </c>
      <c r="H305" s="76" t="s">
        <v>148</v>
      </c>
      <c r="I305" s="76"/>
      <c r="J305" s="76"/>
      <c r="K305" s="48" t="str">
        <f t="shared" ref="K305" si="162">IF(N305="是","合格","不合格")</f>
        <v>不合格</v>
      </c>
      <c r="L305" s="48" t="str">
        <f t="shared" ref="L305" si="163">IF(P305="是","合格","不合格")</f>
        <v>不合格</v>
      </c>
      <c r="M305" s="48" t="str">
        <f t="shared" ref="M305" si="164">IF(R305="是","合格","不合格")</f>
        <v>不合格</v>
      </c>
      <c r="N305" s="102"/>
      <c r="O305" s="102"/>
      <c r="P305" s="102"/>
      <c r="Q305" s="102"/>
      <c r="R305" s="102"/>
      <c r="S305" s="102"/>
      <c r="T305" s="42" t="str">
        <f t="shared" si="161"/>
        <v>数据不完整</v>
      </c>
    </row>
    <row r="306" spans="1:20" ht="51.95" hidden="1" customHeight="1">
      <c r="A306" s="77"/>
      <c r="B306" s="72" t="s">
        <v>111</v>
      </c>
      <c r="C306" s="72" t="s">
        <v>15</v>
      </c>
      <c r="D306" s="72" t="s">
        <v>117</v>
      </c>
      <c r="E306" s="84" t="s">
        <v>18</v>
      </c>
      <c r="F306" s="86" t="str">
        <f>"全部熄灭"</f>
        <v>全部熄灭</v>
      </c>
      <c r="G306" s="86"/>
      <c r="H306" s="86"/>
      <c r="I306" s="42" t="str">
        <f>C306</f>
        <v>LSSS2</v>
      </c>
      <c r="J306" s="42" t="s">
        <v>116</v>
      </c>
      <c r="K306" s="48" t="str">
        <f t="shared" ref="K306" si="165">IF(N306="是","合格","不合格")</f>
        <v>不合格</v>
      </c>
      <c r="L306" s="48" t="str">
        <f t="shared" ref="L306" si="166">IF(P306="是","合格","不合格")</f>
        <v>不合格</v>
      </c>
      <c r="M306" s="48" t="str">
        <f t="shared" ref="M306" si="167">IF(R306="是","合格","不合格")</f>
        <v>不合格</v>
      </c>
      <c r="N306" s="102"/>
      <c r="O306" s="102"/>
      <c r="P306" s="102"/>
      <c r="Q306" s="102"/>
      <c r="R306" s="102"/>
      <c r="S306" s="102"/>
      <c r="T306" s="42" t="str">
        <f t="shared" si="134"/>
        <v>数据不完整</v>
      </c>
    </row>
    <row r="307" spans="1:20" ht="51.95" hidden="1" customHeight="1">
      <c r="A307" s="77"/>
      <c r="B307" s="72"/>
      <c r="C307" s="72"/>
      <c r="D307" s="72"/>
      <c r="E307" s="84"/>
      <c r="F307" s="86" t="str">
        <f>"测量全部熄灭后的报警线电压；"</f>
        <v>测量全部熄灭后的报警线电压；</v>
      </c>
      <c r="G307" s="86"/>
      <c r="H307" s="86"/>
      <c r="I307" s="86"/>
      <c r="J307" s="86"/>
      <c r="K307" s="45" t="str">
        <f>IF(ABS(N307-9)&gt;0.2,"不合格","合格")</f>
        <v>不合格</v>
      </c>
      <c r="L307" s="45" t="str">
        <f>IF(ABS(P307-14)&gt;0.2,"不合格","合格")</f>
        <v>不合格</v>
      </c>
      <c r="M307" s="45" t="str">
        <f>IF(ABS(R307-16)&gt;0.2,"不合格","合格")</f>
        <v>不合格</v>
      </c>
      <c r="N307" s="102"/>
      <c r="O307" s="102"/>
      <c r="P307" s="102"/>
      <c r="Q307" s="102"/>
      <c r="R307" s="102"/>
      <c r="S307" s="102"/>
      <c r="T307" s="42" t="str">
        <f t="shared" si="134"/>
        <v>数据不完整</v>
      </c>
    </row>
    <row r="308" spans="1:20" ht="51.95" hidden="1" customHeight="1">
      <c r="A308" s="77"/>
      <c r="B308" s="72"/>
      <c r="C308" s="72"/>
      <c r="D308" s="72"/>
      <c r="E308" s="84" t="s">
        <v>19</v>
      </c>
      <c r="F308" s="86" t="str">
        <f>"全部熄灭"</f>
        <v>全部熄灭</v>
      </c>
      <c r="G308" s="86"/>
      <c r="H308" s="86"/>
      <c r="I308" s="42" t="str">
        <f>C306</f>
        <v>LSSS2</v>
      </c>
      <c r="J308" s="42" t="s">
        <v>116</v>
      </c>
      <c r="K308" s="48" t="str">
        <f t="shared" ref="K308" si="168">IF(N308="是","合格","不合格")</f>
        <v>不合格</v>
      </c>
      <c r="L308" s="48" t="str">
        <f t="shared" ref="L308" si="169">IF(P308="是","合格","不合格")</f>
        <v>不合格</v>
      </c>
      <c r="M308" s="48" t="str">
        <f t="shared" ref="M308" si="170">IF(R308="是","合格","不合格")</f>
        <v>不合格</v>
      </c>
      <c r="N308" s="102"/>
      <c r="O308" s="102"/>
      <c r="P308" s="102"/>
      <c r="Q308" s="102"/>
      <c r="R308" s="102"/>
      <c r="S308" s="102"/>
      <c r="T308" s="42" t="str">
        <f t="shared" si="134"/>
        <v>数据不完整</v>
      </c>
    </row>
    <row r="309" spans="1:20" ht="51.95" hidden="1" customHeight="1">
      <c r="A309" s="77"/>
      <c r="B309" s="72"/>
      <c r="C309" s="72"/>
      <c r="D309" s="72"/>
      <c r="E309" s="84"/>
      <c r="F309" s="86" t="str">
        <f>"测量全部熄灭后的报警线电压；"</f>
        <v>测量全部熄灭后的报警线电压；</v>
      </c>
      <c r="G309" s="86"/>
      <c r="H309" s="86"/>
      <c r="I309" s="86"/>
      <c r="J309" s="86"/>
      <c r="K309" s="45" t="str">
        <f>IF(ABS(N309-9)&gt;0.2,"不合格","合格")</f>
        <v>不合格</v>
      </c>
      <c r="L309" s="45" t="str">
        <f>IF(ABS(P309-14)&gt;0.2,"不合格","合格")</f>
        <v>不合格</v>
      </c>
      <c r="M309" s="45" t="str">
        <f>IF(ABS(R309-16)&gt;0.2,"不合格","合格")</f>
        <v>不合格</v>
      </c>
      <c r="N309" s="102"/>
      <c r="O309" s="102"/>
      <c r="P309" s="102"/>
      <c r="Q309" s="102"/>
      <c r="R309" s="102"/>
      <c r="S309" s="102"/>
      <c r="T309" s="42" t="str">
        <f t="shared" si="134"/>
        <v>数据不完整</v>
      </c>
    </row>
    <row r="310" spans="1:20" ht="51.95" hidden="1" customHeight="1">
      <c r="A310" s="77"/>
      <c r="B310" s="72" t="s">
        <v>146</v>
      </c>
      <c r="C310" s="72" t="s">
        <v>15</v>
      </c>
      <c r="D310" s="72" t="s">
        <v>117</v>
      </c>
      <c r="E310" s="84" t="s">
        <v>18</v>
      </c>
      <c r="F310" s="86" t="str">
        <f>"全部熄灭"</f>
        <v>全部熄灭</v>
      </c>
      <c r="G310" s="86"/>
      <c r="H310" s="86"/>
      <c r="I310" s="42" t="str">
        <f>C310</f>
        <v>LSSS2</v>
      </c>
      <c r="J310" s="42" t="s">
        <v>116</v>
      </c>
      <c r="K310" s="48" t="str">
        <f t="shared" ref="K310" si="171">IF(N310="是","合格","不合格")</f>
        <v>不合格</v>
      </c>
      <c r="L310" s="48" t="str">
        <f t="shared" ref="L310" si="172">IF(P310="是","合格","不合格")</f>
        <v>不合格</v>
      </c>
      <c r="M310" s="48" t="str">
        <f t="shared" ref="M310" si="173">IF(R310="是","合格","不合格")</f>
        <v>不合格</v>
      </c>
      <c r="N310" s="102"/>
      <c r="O310" s="102"/>
      <c r="P310" s="102"/>
      <c r="Q310" s="102"/>
      <c r="R310" s="102"/>
      <c r="S310" s="102"/>
      <c r="T310" s="42" t="str">
        <f t="shared" ref="T310:T313" si="174">IF(OR(ISBLANK(N310),ISBLANK(P310),ISBLANK(R310)),"数据不完整","")</f>
        <v>数据不完整</v>
      </c>
    </row>
    <row r="311" spans="1:20" ht="51.95" hidden="1" customHeight="1">
      <c r="A311" s="77"/>
      <c r="B311" s="72"/>
      <c r="C311" s="72"/>
      <c r="D311" s="72"/>
      <c r="E311" s="84"/>
      <c r="F311" s="86" t="str">
        <f>"测量全部熄灭后的报警线电压；"</f>
        <v>测量全部熄灭后的报警线电压；</v>
      </c>
      <c r="G311" s="86"/>
      <c r="H311" s="86"/>
      <c r="I311" s="86"/>
      <c r="J311" s="86"/>
      <c r="K311" s="45" t="str">
        <f>IF(ABS(N311-9)&gt;0.2,"不合格","合格")</f>
        <v>不合格</v>
      </c>
      <c r="L311" s="45" t="str">
        <f>IF(ABS(P311-14)&gt;0.2,"不合格","合格")</f>
        <v>不合格</v>
      </c>
      <c r="M311" s="45" t="str">
        <f>IF(ABS(R311-16)&gt;0.2,"不合格","合格")</f>
        <v>不合格</v>
      </c>
      <c r="N311" s="102"/>
      <c r="O311" s="102"/>
      <c r="P311" s="102"/>
      <c r="Q311" s="102"/>
      <c r="R311" s="102"/>
      <c r="S311" s="102"/>
      <c r="T311" s="42" t="str">
        <f t="shared" si="174"/>
        <v>数据不完整</v>
      </c>
    </row>
    <row r="312" spans="1:20" ht="51.95" hidden="1" customHeight="1">
      <c r="A312" s="77"/>
      <c r="B312" s="72"/>
      <c r="C312" s="72"/>
      <c r="D312" s="72"/>
      <c r="E312" s="84" t="s">
        <v>19</v>
      </c>
      <c r="F312" s="86" t="str">
        <f>"全部熄灭"</f>
        <v>全部熄灭</v>
      </c>
      <c r="G312" s="86"/>
      <c r="H312" s="86"/>
      <c r="I312" s="42" t="str">
        <f>C310</f>
        <v>LSSS2</v>
      </c>
      <c r="J312" s="42" t="s">
        <v>116</v>
      </c>
      <c r="K312" s="48" t="str">
        <f t="shared" ref="K312" si="175">IF(N312="是","合格","不合格")</f>
        <v>不合格</v>
      </c>
      <c r="L312" s="48" t="str">
        <f t="shared" ref="L312" si="176">IF(P312="是","合格","不合格")</f>
        <v>不合格</v>
      </c>
      <c r="M312" s="48" t="str">
        <f t="shared" ref="M312" si="177">IF(R312="是","合格","不合格")</f>
        <v>不合格</v>
      </c>
      <c r="N312" s="102"/>
      <c r="O312" s="102"/>
      <c r="P312" s="102"/>
      <c r="Q312" s="102"/>
      <c r="R312" s="102"/>
      <c r="S312" s="102"/>
      <c r="T312" s="42" t="str">
        <f t="shared" si="174"/>
        <v>数据不完整</v>
      </c>
    </row>
    <row r="313" spans="1:20" ht="51.95" hidden="1" customHeight="1">
      <c r="A313" s="77"/>
      <c r="B313" s="72"/>
      <c r="C313" s="72"/>
      <c r="D313" s="72"/>
      <c r="E313" s="84"/>
      <c r="F313" s="86" t="str">
        <f>"测量全部熄灭后的报警线电压；"</f>
        <v>测量全部熄灭后的报警线电压；</v>
      </c>
      <c r="G313" s="86"/>
      <c r="H313" s="86"/>
      <c r="I313" s="86"/>
      <c r="J313" s="86"/>
      <c r="K313" s="45" t="str">
        <f>IF(ABS(N313-9)&gt;0.2,"不合格","合格")</f>
        <v>不合格</v>
      </c>
      <c r="L313" s="45" t="str">
        <f>IF(ABS(P313-14)&gt;0.2,"不合格","合格")</f>
        <v>不合格</v>
      </c>
      <c r="M313" s="45" t="str">
        <f>IF(ABS(R313-16)&gt;0.2,"不合格","合格")</f>
        <v>不合格</v>
      </c>
      <c r="N313" s="102"/>
      <c r="O313" s="102"/>
      <c r="P313" s="102"/>
      <c r="Q313" s="102"/>
      <c r="R313" s="102"/>
      <c r="S313" s="102"/>
      <c r="T313" s="42" t="str">
        <f t="shared" si="174"/>
        <v>数据不完整</v>
      </c>
    </row>
    <row r="314" spans="1:20" ht="51.95" hidden="1" customHeight="1">
      <c r="A314" s="77"/>
      <c r="B314" s="72" t="s">
        <v>140</v>
      </c>
      <c r="C314" s="72" t="s">
        <v>15</v>
      </c>
      <c r="D314" s="72" t="s">
        <v>117</v>
      </c>
      <c r="E314" s="84" t="s">
        <v>18</v>
      </c>
      <c r="F314" s="86" t="str">
        <f>"全部熄灭"</f>
        <v>全部熄灭</v>
      </c>
      <c r="G314" s="86"/>
      <c r="H314" s="86"/>
      <c r="I314" s="42" t="str">
        <f>C314</f>
        <v>LSSS2</v>
      </c>
      <c r="J314" s="42" t="s">
        <v>116</v>
      </c>
      <c r="K314" s="48" t="str">
        <f t="shared" ref="K314" si="178">IF(N314="是","合格","不合格")</f>
        <v>不合格</v>
      </c>
      <c r="L314" s="48" t="str">
        <f t="shared" ref="L314" si="179">IF(P314="是","合格","不合格")</f>
        <v>不合格</v>
      </c>
      <c r="M314" s="48" t="str">
        <f t="shared" ref="M314" si="180">IF(R314="是","合格","不合格")</f>
        <v>不合格</v>
      </c>
      <c r="N314" s="102"/>
      <c r="O314" s="102"/>
      <c r="P314" s="102"/>
      <c r="Q314" s="102"/>
      <c r="R314" s="102"/>
      <c r="S314" s="102"/>
      <c r="T314" s="42" t="str">
        <f t="shared" ref="T314:T317" si="181">IF(OR(ISBLANK(N314),ISBLANK(P314),ISBLANK(R314)),"数据不完整","")</f>
        <v>数据不完整</v>
      </c>
    </row>
    <row r="315" spans="1:20" ht="51.95" hidden="1" customHeight="1">
      <c r="A315" s="77"/>
      <c r="B315" s="72"/>
      <c r="C315" s="72"/>
      <c r="D315" s="72"/>
      <c r="E315" s="84"/>
      <c r="F315" s="86" t="str">
        <f>"测量全部熄灭后的报警线电压；"</f>
        <v>测量全部熄灭后的报警线电压；</v>
      </c>
      <c r="G315" s="86"/>
      <c r="H315" s="86"/>
      <c r="I315" s="86"/>
      <c r="J315" s="86"/>
      <c r="K315" s="45" t="str">
        <f>IF(ABS(N315-9)&gt;0.2,"不合格","合格")</f>
        <v>不合格</v>
      </c>
      <c r="L315" s="45" t="str">
        <f>IF(ABS(P315-14)&gt;0.2,"不合格","合格")</f>
        <v>不合格</v>
      </c>
      <c r="M315" s="45" t="str">
        <f>IF(ABS(R315-16)&gt;0.2,"不合格","合格")</f>
        <v>不合格</v>
      </c>
      <c r="N315" s="102"/>
      <c r="O315" s="102"/>
      <c r="P315" s="102"/>
      <c r="Q315" s="102"/>
      <c r="R315" s="102"/>
      <c r="S315" s="102"/>
      <c r="T315" s="42" t="str">
        <f t="shared" si="181"/>
        <v>数据不完整</v>
      </c>
    </row>
    <row r="316" spans="1:20" ht="51.95" hidden="1" customHeight="1">
      <c r="A316" s="77"/>
      <c r="B316" s="72"/>
      <c r="C316" s="72"/>
      <c r="D316" s="72"/>
      <c r="E316" s="84" t="s">
        <v>19</v>
      </c>
      <c r="F316" s="86" t="str">
        <f>"全部熄灭"</f>
        <v>全部熄灭</v>
      </c>
      <c r="G316" s="86"/>
      <c r="H316" s="86"/>
      <c r="I316" s="42" t="str">
        <f>C314</f>
        <v>LSSS2</v>
      </c>
      <c r="J316" s="42" t="s">
        <v>116</v>
      </c>
      <c r="K316" s="48" t="str">
        <f t="shared" ref="K316" si="182">IF(N316="是","合格","不合格")</f>
        <v>不合格</v>
      </c>
      <c r="L316" s="48" t="str">
        <f t="shared" ref="L316" si="183">IF(P316="是","合格","不合格")</f>
        <v>不合格</v>
      </c>
      <c r="M316" s="48" t="str">
        <f t="shared" ref="M316" si="184">IF(R316="是","合格","不合格")</f>
        <v>不合格</v>
      </c>
      <c r="N316" s="102"/>
      <c r="O316" s="102"/>
      <c r="P316" s="102"/>
      <c r="Q316" s="102"/>
      <c r="R316" s="102"/>
      <c r="S316" s="102"/>
      <c r="T316" s="42" t="str">
        <f t="shared" si="181"/>
        <v>数据不完整</v>
      </c>
    </row>
    <row r="317" spans="1:20" ht="51.95" hidden="1" customHeight="1">
      <c r="A317" s="77"/>
      <c r="B317" s="72"/>
      <c r="C317" s="72"/>
      <c r="D317" s="72"/>
      <c r="E317" s="84"/>
      <c r="F317" s="86" t="str">
        <f>"测量全部熄灭后的报警线电压；"</f>
        <v>测量全部熄灭后的报警线电压；</v>
      </c>
      <c r="G317" s="86"/>
      <c r="H317" s="86"/>
      <c r="I317" s="86"/>
      <c r="J317" s="86"/>
      <c r="K317" s="45" t="str">
        <f>IF(ABS(N317-9)&gt;0.2,"不合格","合格")</f>
        <v>不合格</v>
      </c>
      <c r="L317" s="45" t="str">
        <f>IF(ABS(P317-14)&gt;0.2,"不合格","合格")</f>
        <v>不合格</v>
      </c>
      <c r="M317" s="45" t="str">
        <f>IF(ABS(R317-16)&gt;0.2,"不合格","合格")</f>
        <v>不合格</v>
      </c>
      <c r="N317" s="102"/>
      <c r="O317" s="102"/>
      <c r="P317" s="102"/>
      <c r="Q317" s="102"/>
      <c r="R317" s="102"/>
      <c r="S317" s="102"/>
      <c r="T317" s="42" t="str">
        <f t="shared" si="181"/>
        <v>数据不完整</v>
      </c>
    </row>
    <row r="318" spans="1:20" ht="51.95" hidden="1" customHeight="1">
      <c r="A318" s="77"/>
      <c r="B318" s="72" t="s">
        <v>141</v>
      </c>
      <c r="C318" s="72" t="s">
        <v>15</v>
      </c>
      <c r="D318" s="72" t="s">
        <v>117</v>
      </c>
      <c r="E318" s="84" t="s">
        <v>18</v>
      </c>
      <c r="F318" s="86" t="str">
        <f>"全部熄灭"</f>
        <v>全部熄灭</v>
      </c>
      <c r="G318" s="86"/>
      <c r="H318" s="86"/>
      <c r="I318" s="42" t="str">
        <f>C318</f>
        <v>LSSS2</v>
      </c>
      <c r="J318" s="42" t="s">
        <v>116</v>
      </c>
      <c r="K318" s="48" t="str">
        <f t="shared" ref="K318" si="185">IF(N318="是","合格","不合格")</f>
        <v>不合格</v>
      </c>
      <c r="L318" s="48" t="str">
        <f t="shared" ref="L318" si="186">IF(P318="是","合格","不合格")</f>
        <v>不合格</v>
      </c>
      <c r="M318" s="48" t="str">
        <f t="shared" ref="M318" si="187">IF(R318="是","合格","不合格")</f>
        <v>不合格</v>
      </c>
      <c r="N318" s="102"/>
      <c r="O318" s="102"/>
      <c r="P318" s="102"/>
      <c r="Q318" s="102"/>
      <c r="R318" s="102"/>
      <c r="S318" s="102"/>
      <c r="T318" s="42" t="str">
        <f t="shared" ref="T318:T321" si="188">IF(OR(ISBLANK(N318),ISBLANK(P318),ISBLANK(R318)),"数据不完整","")</f>
        <v>数据不完整</v>
      </c>
    </row>
    <row r="319" spans="1:20" ht="51.95" hidden="1" customHeight="1">
      <c r="A319" s="77"/>
      <c r="B319" s="72"/>
      <c r="C319" s="72"/>
      <c r="D319" s="72"/>
      <c r="E319" s="84"/>
      <c r="F319" s="86" t="str">
        <f>"测量全部熄灭后的报警线电压；"</f>
        <v>测量全部熄灭后的报警线电压；</v>
      </c>
      <c r="G319" s="86"/>
      <c r="H319" s="86"/>
      <c r="I319" s="86"/>
      <c r="J319" s="86"/>
      <c r="K319" s="45" t="str">
        <f>IF(ABS(N319-9)&gt;0.2,"不合格","合格")</f>
        <v>不合格</v>
      </c>
      <c r="L319" s="45" t="str">
        <f>IF(ABS(P319-14)&gt;0.2,"不合格","合格")</f>
        <v>不合格</v>
      </c>
      <c r="M319" s="45" t="str">
        <f>IF(ABS(R319-16)&gt;0.2,"不合格","合格")</f>
        <v>不合格</v>
      </c>
      <c r="N319" s="102"/>
      <c r="O319" s="102"/>
      <c r="P319" s="102"/>
      <c r="Q319" s="102"/>
      <c r="R319" s="102"/>
      <c r="S319" s="102"/>
      <c r="T319" s="42" t="str">
        <f t="shared" si="188"/>
        <v>数据不完整</v>
      </c>
    </row>
    <row r="320" spans="1:20" ht="51.75" hidden="1" customHeight="1">
      <c r="A320" s="77"/>
      <c r="B320" s="72"/>
      <c r="C320" s="72"/>
      <c r="D320" s="72"/>
      <c r="E320" s="84" t="s">
        <v>19</v>
      </c>
      <c r="F320" s="86" t="str">
        <f>"全部熄灭"</f>
        <v>全部熄灭</v>
      </c>
      <c r="G320" s="86"/>
      <c r="H320" s="86"/>
      <c r="I320" s="42" t="str">
        <f>C318</f>
        <v>LSSS2</v>
      </c>
      <c r="J320" s="42" t="s">
        <v>116</v>
      </c>
      <c r="K320" s="48" t="str">
        <f t="shared" ref="K320" si="189">IF(N320="是","合格","不合格")</f>
        <v>不合格</v>
      </c>
      <c r="L320" s="48" t="str">
        <f t="shared" ref="L320" si="190">IF(P320="是","合格","不合格")</f>
        <v>不合格</v>
      </c>
      <c r="M320" s="48" t="str">
        <f t="shared" ref="M320" si="191">IF(R320="是","合格","不合格")</f>
        <v>不合格</v>
      </c>
      <c r="N320" s="102"/>
      <c r="O320" s="102"/>
      <c r="P320" s="102"/>
      <c r="Q320" s="102"/>
      <c r="R320" s="102"/>
      <c r="S320" s="102"/>
      <c r="T320" s="42" t="str">
        <f t="shared" si="188"/>
        <v>数据不完整</v>
      </c>
    </row>
    <row r="321" spans="1:21" ht="51.95" hidden="1" customHeight="1">
      <c r="A321" s="77"/>
      <c r="B321" s="72"/>
      <c r="C321" s="72"/>
      <c r="D321" s="72"/>
      <c r="E321" s="84"/>
      <c r="F321" s="86" t="str">
        <f>"测量全部熄灭后的报警线电压；"</f>
        <v>测量全部熄灭后的报警线电压；</v>
      </c>
      <c r="G321" s="86"/>
      <c r="H321" s="86"/>
      <c r="I321" s="86"/>
      <c r="J321" s="86"/>
      <c r="K321" s="45" t="str">
        <f>IF(ABS(N321-9)&gt;0.2,"不合格","合格")</f>
        <v>不合格</v>
      </c>
      <c r="L321" s="45" t="str">
        <f>IF(ABS(P321-14)&gt;0.2,"不合格","合格")</f>
        <v>不合格</v>
      </c>
      <c r="M321" s="45" t="str">
        <f>IF(ABS(R321-16)&gt;0.2,"不合格","合格")</f>
        <v>不合格</v>
      </c>
      <c r="N321" s="102"/>
      <c r="O321" s="102"/>
      <c r="P321" s="102"/>
      <c r="Q321" s="102"/>
      <c r="R321" s="102"/>
      <c r="S321" s="102"/>
      <c r="T321" s="42" t="str">
        <f t="shared" si="188"/>
        <v>数据不完整</v>
      </c>
    </row>
    <row r="322" spans="1:21" ht="51.95" hidden="1" customHeight="1">
      <c r="A322" s="77"/>
      <c r="B322" s="72" t="s">
        <v>147</v>
      </c>
      <c r="C322" s="72" t="s">
        <v>15</v>
      </c>
      <c r="D322" s="72" t="s">
        <v>117</v>
      </c>
      <c r="E322" s="43" t="s">
        <v>18</v>
      </c>
      <c r="F322" s="86" t="str">
        <f>"全部熄灭"</f>
        <v>全部熄灭</v>
      </c>
      <c r="G322" s="86"/>
      <c r="H322" s="86"/>
      <c r="I322" s="42" t="str">
        <f>C322</f>
        <v>LSSS2</v>
      </c>
      <c r="J322" s="42" t="s">
        <v>116</v>
      </c>
      <c r="K322" s="48" t="str">
        <f t="shared" ref="K322" si="192">IF(N322="是","合格","不合格")</f>
        <v>不合格</v>
      </c>
      <c r="L322" s="48" t="str">
        <f t="shared" ref="L322" si="193">IF(P322="是","合格","不合格")</f>
        <v>不合格</v>
      </c>
      <c r="M322" s="48" t="str">
        <f t="shared" ref="M322" si="194">IF(R322="是","合格","不合格")</f>
        <v>不合格</v>
      </c>
      <c r="N322" s="102"/>
      <c r="O322" s="102"/>
      <c r="P322" s="102"/>
      <c r="Q322" s="102"/>
      <c r="R322" s="102"/>
      <c r="S322" s="102"/>
      <c r="T322" s="42" t="str">
        <f t="shared" ref="T322:T339" si="195">IF(OR(ISBLANK(N322),ISBLANK(P322),ISBLANK(R322)),"数据不完整","")</f>
        <v>数据不完整</v>
      </c>
    </row>
    <row r="323" spans="1:21" ht="51.75" hidden="1" customHeight="1">
      <c r="A323" s="77"/>
      <c r="B323" s="72"/>
      <c r="C323" s="72"/>
      <c r="D323" s="72"/>
      <c r="E323" s="43" t="s">
        <v>19</v>
      </c>
      <c r="F323" s="86" t="str">
        <f>"全部熄灭"</f>
        <v>全部熄灭</v>
      </c>
      <c r="G323" s="86"/>
      <c r="H323" s="86"/>
      <c r="I323" s="42" t="str">
        <f>C322</f>
        <v>LSSS2</v>
      </c>
      <c r="J323" s="42" t="s">
        <v>116</v>
      </c>
      <c r="K323" s="48" t="str">
        <f t="shared" ref="K323" si="196">IF(N323="是","合格","不合格")</f>
        <v>不合格</v>
      </c>
      <c r="L323" s="48" t="str">
        <f t="shared" ref="L323" si="197">IF(P323="是","合格","不合格")</f>
        <v>不合格</v>
      </c>
      <c r="M323" s="48" t="str">
        <f t="shared" ref="M323" si="198">IF(R323="是","合格","不合格")</f>
        <v>不合格</v>
      </c>
      <c r="N323" s="102"/>
      <c r="O323" s="102"/>
      <c r="P323" s="102"/>
      <c r="Q323" s="102"/>
      <c r="R323" s="102"/>
      <c r="S323" s="102"/>
      <c r="T323" s="42" t="str">
        <f t="shared" si="195"/>
        <v>数据不完整</v>
      </c>
    </row>
    <row r="324" spans="1:21" ht="51.95" hidden="1" customHeight="1">
      <c r="A324" s="77"/>
      <c r="B324" s="72" t="s">
        <v>111</v>
      </c>
      <c r="C324" s="72" t="s">
        <v>149</v>
      </c>
      <c r="D324" s="72" t="s">
        <v>117</v>
      </c>
      <c r="E324" s="84" t="s">
        <v>18</v>
      </c>
      <c r="F324" s="86" t="str">
        <f>"全部熄灭"</f>
        <v>全部熄灭</v>
      </c>
      <c r="G324" s="86"/>
      <c r="H324" s="86"/>
      <c r="I324" s="42" t="str">
        <f>C324</f>
        <v>DRL1-4</v>
      </c>
      <c r="J324" s="42" t="s">
        <v>116</v>
      </c>
      <c r="K324" s="48" t="str">
        <f t="shared" ref="K324" si="199">IF(N324="是","合格","不合格")</f>
        <v>不合格</v>
      </c>
      <c r="L324" s="48" t="str">
        <f t="shared" ref="L324" si="200">IF(P324="是","合格","不合格")</f>
        <v>不合格</v>
      </c>
      <c r="M324" s="48" t="str">
        <f t="shared" ref="M324" si="201">IF(R324="是","合格","不合格")</f>
        <v>不合格</v>
      </c>
      <c r="N324" s="102"/>
      <c r="O324" s="102"/>
      <c r="P324" s="102"/>
      <c r="Q324" s="102"/>
      <c r="R324" s="102"/>
      <c r="S324" s="102"/>
      <c r="T324" s="42" t="str">
        <f t="shared" si="195"/>
        <v>数据不完整</v>
      </c>
      <c r="U324" s="17"/>
    </row>
    <row r="325" spans="1:21" ht="51.95" hidden="1" customHeight="1">
      <c r="A325" s="77"/>
      <c r="B325" s="72"/>
      <c r="C325" s="72"/>
      <c r="D325" s="72"/>
      <c r="E325" s="84"/>
      <c r="F325" s="86" t="str">
        <f>"测量全部熄灭后的报警线电压；"</f>
        <v>测量全部熄灭后的报警线电压；</v>
      </c>
      <c r="G325" s="86"/>
      <c r="H325" s="86"/>
      <c r="I325" s="86"/>
      <c r="J325" s="86"/>
      <c r="K325" s="45" t="str">
        <f>IF(ABS(N325-9)&gt;0.2,"不合格","合格")</f>
        <v>不合格</v>
      </c>
      <c r="L325" s="45" t="str">
        <f>IF(ABS(P325-14)&gt;0.2,"不合格","合格")</f>
        <v>不合格</v>
      </c>
      <c r="M325" s="45" t="str">
        <f>IF(ABS(R325-16)&gt;0.2,"不合格","合格")</f>
        <v>不合格</v>
      </c>
      <c r="N325" s="102"/>
      <c r="O325" s="102"/>
      <c r="P325" s="102"/>
      <c r="Q325" s="102"/>
      <c r="R325" s="102"/>
      <c r="S325" s="102"/>
      <c r="T325" s="42" t="str">
        <f t="shared" si="195"/>
        <v>数据不完整</v>
      </c>
    </row>
    <row r="326" spans="1:21" ht="51.95" hidden="1" customHeight="1">
      <c r="A326" s="77"/>
      <c r="B326" s="72"/>
      <c r="C326" s="72"/>
      <c r="D326" s="72"/>
      <c r="E326" s="84" t="s">
        <v>19</v>
      </c>
      <c r="F326" s="86" t="str">
        <f>"全部熄灭"</f>
        <v>全部熄灭</v>
      </c>
      <c r="G326" s="86"/>
      <c r="H326" s="86"/>
      <c r="I326" s="42" t="str">
        <f>C324</f>
        <v>DRL1-4</v>
      </c>
      <c r="J326" s="42" t="s">
        <v>116</v>
      </c>
      <c r="K326" s="48" t="str">
        <f t="shared" ref="K326" si="202">IF(N326="是","合格","不合格")</f>
        <v>不合格</v>
      </c>
      <c r="L326" s="48" t="str">
        <f t="shared" ref="L326" si="203">IF(P326="是","合格","不合格")</f>
        <v>不合格</v>
      </c>
      <c r="M326" s="48" t="str">
        <f t="shared" ref="M326" si="204">IF(R326="是","合格","不合格")</f>
        <v>不合格</v>
      </c>
      <c r="N326" s="102"/>
      <c r="O326" s="102"/>
      <c r="P326" s="102"/>
      <c r="Q326" s="102"/>
      <c r="R326" s="102"/>
      <c r="S326" s="102"/>
      <c r="T326" s="42" t="str">
        <f t="shared" si="195"/>
        <v>数据不完整</v>
      </c>
    </row>
    <row r="327" spans="1:21" ht="51.95" hidden="1" customHeight="1">
      <c r="A327" s="77"/>
      <c r="B327" s="72"/>
      <c r="C327" s="72"/>
      <c r="D327" s="72"/>
      <c r="E327" s="84"/>
      <c r="F327" s="86" t="str">
        <f>"测量全部熄灭后的报警线电压；"</f>
        <v>测量全部熄灭后的报警线电压；</v>
      </c>
      <c r="G327" s="86"/>
      <c r="H327" s="86"/>
      <c r="I327" s="86"/>
      <c r="J327" s="86"/>
      <c r="K327" s="45" t="str">
        <f>IF(ABS(N327-9)&gt;0.2,"不合格","合格")</f>
        <v>不合格</v>
      </c>
      <c r="L327" s="45" t="str">
        <f>IF(ABS(P327-14)&gt;0.2,"不合格","合格")</f>
        <v>不合格</v>
      </c>
      <c r="M327" s="45" t="str">
        <f>IF(ABS(R327-16)&gt;0.2,"不合格","合格")</f>
        <v>不合格</v>
      </c>
      <c r="N327" s="102"/>
      <c r="O327" s="102"/>
      <c r="P327" s="102"/>
      <c r="Q327" s="102"/>
      <c r="R327" s="102"/>
      <c r="S327" s="102"/>
      <c r="T327" s="42" t="str">
        <f t="shared" si="195"/>
        <v>数据不完整</v>
      </c>
    </row>
    <row r="328" spans="1:21" ht="51.95" hidden="1" customHeight="1">
      <c r="A328" s="77"/>
      <c r="B328" s="72" t="s">
        <v>146</v>
      </c>
      <c r="C328" s="72" t="s">
        <v>149</v>
      </c>
      <c r="D328" s="72" t="s">
        <v>117</v>
      </c>
      <c r="E328" s="84" t="s">
        <v>18</v>
      </c>
      <c r="F328" s="86" t="str">
        <f>"全部熄灭"</f>
        <v>全部熄灭</v>
      </c>
      <c r="G328" s="86"/>
      <c r="H328" s="86"/>
      <c r="I328" s="42" t="str">
        <f>C328</f>
        <v>DRL1-4</v>
      </c>
      <c r="J328" s="42" t="s">
        <v>116</v>
      </c>
      <c r="K328" s="48" t="str">
        <f t="shared" ref="K328" si="205">IF(N328="是","合格","不合格")</f>
        <v>不合格</v>
      </c>
      <c r="L328" s="48" t="str">
        <f t="shared" ref="L328" si="206">IF(P328="是","合格","不合格")</f>
        <v>不合格</v>
      </c>
      <c r="M328" s="48" t="str">
        <f t="shared" ref="M328" si="207">IF(R328="是","合格","不合格")</f>
        <v>不合格</v>
      </c>
      <c r="N328" s="102"/>
      <c r="O328" s="102"/>
      <c r="P328" s="102"/>
      <c r="Q328" s="102"/>
      <c r="R328" s="102"/>
      <c r="S328" s="102"/>
      <c r="T328" s="42" t="str">
        <f t="shared" si="195"/>
        <v>数据不完整</v>
      </c>
      <c r="U328" s="17"/>
    </row>
    <row r="329" spans="1:21" ht="51.95" hidden="1" customHeight="1">
      <c r="A329" s="77"/>
      <c r="B329" s="72"/>
      <c r="C329" s="72"/>
      <c r="D329" s="72"/>
      <c r="E329" s="84"/>
      <c r="F329" s="86" t="str">
        <f>"测量全部熄灭后的报警线电压；"</f>
        <v>测量全部熄灭后的报警线电压；</v>
      </c>
      <c r="G329" s="86"/>
      <c r="H329" s="86"/>
      <c r="I329" s="86"/>
      <c r="J329" s="86"/>
      <c r="K329" s="45" t="str">
        <f>IF(ABS(N329-9)&gt;0.2,"不合格","合格")</f>
        <v>不合格</v>
      </c>
      <c r="L329" s="45" t="str">
        <f>IF(ABS(P329-14)&gt;0.2,"不合格","合格")</f>
        <v>不合格</v>
      </c>
      <c r="M329" s="45" t="str">
        <f>IF(ABS(R329-16)&gt;0.2,"不合格","合格")</f>
        <v>不合格</v>
      </c>
      <c r="N329" s="102"/>
      <c r="O329" s="102"/>
      <c r="P329" s="102"/>
      <c r="Q329" s="102"/>
      <c r="R329" s="102"/>
      <c r="S329" s="102"/>
      <c r="T329" s="42" t="str">
        <f t="shared" si="195"/>
        <v>数据不完整</v>
      </c>
    </row>
    <row r="330" spans="1:21" ht="51.95" hidden="1" customHeight="1">
      <c r="A330" s="77"/>
      <c r="B330" s="72"/>
      <c r="C330" s="72"/>
      <c r="D330" s="72"/>
      <c r="E330" s="84" t="s">
        <v>19</v>
      </c>
      <c r="F330" s="86" t="str">
        <f>"全部熄灭"</f>
        <v>全部熄灭</v>
      </c>
      <c r="G330" s="86"/>
      <c r="H330" s="86"/>
      <c r="I330" s="42" t="str">
        <f>C328</f>
        <v>DRL1-4</v>
      </c>
      <c r="J330" s="42" t="s">
        <v>116</v>
      </c>
      <c r="K330" s="48" t="str">
        <f t="shared" ref="K330" si="208">IF(N330="是","合格","不合格")</f>
        <v>不合格</v>
      </c>
      <c r="L330" s="48" t="str">
        <f t="shared" ref="L330" si="209">IF(P330="是","合格","不合格")</f>
        <v>不合格</v>
      </c>
      <c r="M330" s="48" t="str">
        <f t="shared" ref="M330" si="210">IF(R330="是","合格","不合格")</f>
        <v>不合格</v>
      </c>
      <c r="N330" s="102"/>
      <c r="O330" s="102"/>
      <c r="P330" s="102"/>
      <c r="Q330" s="102"/>
      <c r="R330" s="102"/>
      <c r="S330" s="102"/>
      <c r="T330" s="42" t="str">
        <f t="shared" si="195"/>
        <v>数据不完整</v>
      </c>
    </row>
    <row r="331" spans="1:21" ht="51.95" hidden="1" customHeight="1">
      <c r="A331" s="77"/>
      <c r="B331" s="72"/>
      <c r="C331" s="72"/>
      <c r="D331" s="72"/>
      <c r="E331" s="84"/>
      <c r="F331" s="86" t="str">
        <f>"测量全部熄灭后的报警线电压；"</f>
        <v>测量全部熄灭后的报警线电压；</v>
      </c>
      <c r="G331" s="86"/>
      <c r="H331" s="86"/>
      <c r="I331" s="86"/>
      <c r="J331" s="86"/>
      <c r="K331" s="45" t="str">
        <f>IF(ABS(N331-9)&gt;0.2,"不合格","合格")</f>
        <v>不合格</v>
      </c>
      <c r="L331" s="45" t="str">
        <f>IF(ABS(P331-14)&gt;0.2,"不合格","合格")</f>
        <v>不合格</v>
      </c>
      <c r="M331" s="45" t="str">
        <f>IF(ABS(R331-16)&gt;0.2,"不合格","合格")</f>
        <v>不合格</v>
      </c>
      <c r="N331" s="102"/>
      <c r="O331" s="102"/>
      <c r="P331" s="102"/>
      <c r="Q331" s="102"/>
      <c r="R331" s="102"/>
      <c r="S331" s="102"/>
      <c r="T331" s="42" t="str">
        <f t="shared" si="195"/>
        <v>数据不完整</v>
      </c>
    </row>
    <row r="332" spans="1:21" ht="51.95" hidden="1" customHeight="1">
      <c r="A332" s="77"/>
      <c r="B332" s="72" t="s">
        <v>140</v>
      </c>
      <c r="C332" s="72" t="s">
        <v>149</v>
      </c>
      <c r="D332" s="72" t="s">
        <v>117</v>
      </c>
      <c r="E332" s="84" t="s">
        <v>18</v>
      </c>
      <c r="F332" s="86" t="str">
        <f>"全部熄灭"</f>
        <v>全部熄灭</v>
      </c>
      <c r="G332" s="86"/>
      <c r="H332" s="86"/>
      <c r="I332" s="42" t="str">
        <f>C332</f>
        <v>DRL1-4</v>
      </c>
      <c r="J332" s="42" t="s">
        <v>116</v>
      </c>
      <c r="K332" s="48" t="str">
        <f t="shared" ref="K332" si="211">IF(N332="是","合格","不合格")</f>
        <v>不合格</v>
      </c>
      <c r="L332" s="48" t="str">
        <f t="shared" ref="L332" si="212">IF(P332="是","合格","不合格")</f>
        <v>不合格</v>
      </c>
      <c r="M332" s="48" t="str">
        <f t="shared" ref="M332" si="213">IF(R332="是","合格","不合格")</f>
        <v>不合格</v>
      </c>
      <c r="N332" s="102"/>
      <c r="O332" s="102"/>
      <c r="P332" s="102"/>
      <c r="Q332" s="102"/>
      <c r="R332" s="102"/>
      <c r="S332" s="102"/>
      <c r="T332" s="42" t="str">
        <f t="shared" si="195"/>
        <v>数据不完整</v>
      </c>
      <c r="U332" s="17"/>
    </row>
    <row r="333" spans="1:21" ht="51.95" hidden="1" customHeight="1">
      <c r="A333" s="77"/>
      <c r="B333" s="72"/>
      <c r="C333" s="72"/>
      <c r="D333" s="72"/>
      <c r="E333" s="84"/>
      <c r="F333" s="86" t="str">
        <f>"测量全部熄灭后的报警线电压；"</f>
        <v>测量全部熄灭后的报警线电压；</v>
      </c>
      <c r="G333" s="86"/>
      <c r="H333" s="86"/>
      <c r="I333" s="86"/>
      <c r="J333" s="86"/>
      <c r="K333" s="45" t="str">
        <f>IF(ABS(N333-9)&gt;0.2,"不合格","合格")</f>
        <v>不合格</v>
      </c>
      <c r="L333" s="45" t="str">
        <f>IF(ABS(P333-14)&gt;0.2,"不合格","合格")</f>
        <v>不合格</v>
      </c>
      <c r="M333" s="45" t="str">
        <f>IF(ABS(R333-16)&gt;0.2,"不合格","合格")</f>
        <v>不合格</v>
      </c>
      <c r="N333" s="102"/>
      <c r="O333" s="102"/>
      <c r="P333" s="102"/>
      <c r="Q333" s="102"/>
      <c r="R333" s="102"/>
      <c r="S333" s="102"/>
      <c r="T333" s="42" t="str">
        <f t="shared" si="195"/>
        <v>数据不完整</v>
      </c>
    </row>
    <row r="334" spans="1:21" ht="51.95" hidden="1" customHeight="1">
      <c r="A334" s="77"/>
      <c r="B334" s="72"/>
      <c r="C334" s="72"/>
      <c r="D334" s="72"/>
      <c r="E334" s="84" t="s">
        <v>19</v>
      </c>
      <c r="F334" s="86" t="str">
        <f>"全部熄灭"</f>
        <v>全部熄灭</v>
      </c>
      <c r="G334" s="86"/>
      <c r="H334" s="86"/>
      <c r="I334" s="42" t="str">
        <f>C332</f>
        <v>DRL1-4</v>
      </c>
      <c r="J334" s="42" t="s">
        <v>116</v>
      </c>
      <c r="K334" s="48" t="str">
        <f t="shared" ref="K334" si="214">IF(N334="是","合格","不合格")</f>
        <v>不合格</v>
      </c>
      <c r="L334" s="48" t="str">
        <f t="shared" ref="L334" si="215">IF(P334="是","合格","不合格")</f>
        <v>不合格</v>
      </c>
      <c r="M334" s="48" t="str">
        <f t="shared" ref="M334" si="216">IF(R334="是","合格","不合格")</f>
        <v>不合格</v>
      </c>
      <c r="N334" s="102"/>
      <c r="O334" s="102"/>
      <c r="P334" s="102"/>
      <c r="Q334" s="102"/>
      <c r="R334" s="102"/>
      <c r="S334" s="102"/>
      <c r="T334" s="42" t="str">
        <f t="shared" si="195"/>
        <v>数据不完整</v>
      </c>
    </row>
    <row r="335" spans="1:21" ht="51.95" hidden="1" customHeight="1">
      <c r="A335" s="77"/>
      <c r="B335" s="72"/>
      <c r="C335" s="72"/>
      <c r="D335" s="72"/>
      <c r="E335" s="84"/>
      <c r="F335" s="86" t="str">
        <f>"测量全部熄灭后的报警线电压；"</f>
        <v>测量全部熄灭后的报警线电压；</v>
      </c>
      <c r="G335" s="86"/>
      <c r="H335" s="86"/>
      <c r="I335" s="86"/>
      <c r="J335" s="86"/>
      <c r="K335" s="45" t="str">
        <f>IF(ABS(N335-9)&gt;0.2,"不合格","合格")</f>
        <v>不合格</v>
      </c>
      <c r="L335" s="45" t="str">
        <f>IF(ABS(P335-14)&gt;0.2,"不合格","合格")</f>
        <v>不合格</v>
      </c>
      <c r="M335" s="45" t="str">
        <f>IF(ABS(R335-16)&gt;0.2,"不合格","合格")</f>
        <v>不合格</v>
      </c>
      <c r="N335" s="102"/>
      <c r="O335" s="102"/>
      <c r="P335" s="102"/>
      <c r="Q335" s="102"/>
      <c r="R335" s="102"/>
      <c r="S335" s="102"/>
      <c r="T335" s="42" t="str">
        <f t="shared" si="195"/>
        <v>数据不完整</v>
      </c>
    </row>
    <row r="336" spans="1:21" ht="51.95" hidden="1" customHeight="1">
      <c r="A336" s="77"/>
      <c r="B336" s="72" t="s">
        <v>141</v>
      </c>
      <c r="C336" s="72" t="s">
        <v>149</v>
      </c>
      <c r="D336" s="72" t="s">
        <v>117</v>
      </c>
      <c r="E336" s="84" t="s">
        <v>18</v>
      </c>
      <c r="F336" s="86" t="str">
        <f>"全部熄灭"</f>
        <v>全部熄灭</v>
      </c>
      <c r="G336" s="86"/>
      <c r="H336" s="86"/>
      <c r="I336" s="42" t="str">
        <f>C336</f>
        <v>DRL1-4</v>
      </c>
      <c r="J336" s="42" t="s">
        <v>116</v>
      </c>
      <c r="K336" s="48" t="str">
        <f t="shared" ref="K336" si="217">IF(N336="是","合格","不合格")</f>
        <v>不合格</v>
      </c>
      <c r="L336" s="48" t="str">
        <f t="shared" ref="L336" si="218">IF(P336="是","合格","不合格")</f>
        <v>不合格</v>
      </c>
      <c r="M336" s="48" t="str">
        <f t="shared" ref="M336" si="219">IF(R336="是","合格","不合格")</f>
        <v>不合格</v>
      </c>
      <c r="N336" s="102"/>
      <c r="O336" s="102"/>
      <c r="P336" s="102"/>
      <c r="Q336" s="102"/>
      <c r="R336" s="102"/>
      <c r="S336" s="102"/>
      <c r="T336" s="42" t="str">
        <f t="shared" si="195"/>
        <v>数据不完整</v>
      </c>
      <c r="U336" s="17"/>
    </row>
    <row r="337" spans="1:21" ht="51.95" hidden="1" customHeight="1">
      <c r="A337" s="77"/>
      <c r="B337" s="72"/>
      <c r="C337" s="72"/>
      <c r="D337" s="72"/>
      <c r="E337" s="84"/>
      <c r="F337" s="86" t="str">
        <f>"测量全部熄灭后的报警线电压；"</f>
        <v>测量全部熄灭后的报警线电压；</v>
      </c>
      <c r="G337" s="86"/>
      <c r="H337" s="86"/>
      <c r="I337" s="86"/>
      <c r="J337" s="86"/>
      <c r="K337" s="45" t="str">
        <f>IF(ABS(N337-9)&gt;0.2,"不合格","合格")</f>
        <v>不合格</v>
      </c>
      <c r="L337" s="45" t="str">
        <f>IF(ABS(P337-14)&gt;0.2,"不合格","合格")</f>
        <v>不合格</v>
      </c>
      <c r="M337" s="45" t="str">
        <f>IF(ABS(R337-16)&gt;0.2,"不合格","合格")</f>
        <v>不合格</v>
      </c>
      <c r="N337" s="102"/>
      <c r="O337" s="102"/>
      <c r="P337" s="102"/>
      <c r="Q337" s="102"/>
      <c r="R337" s="102"/>
      <c r="S337" s="102"/>
      <c r="T337" s="42" t="str">
        <f t="shared" si="195"/>
        <v>数据不完整</v>
      </c>
    </row>
    <row r="338" spans="1:21" ht="51.75" hidden="1" customHeight="1">
      <c r="A338" s="77"/>
      <c r="B338" s="72"/>
      <c r="C338" s="72"/>
      <c r="D338" s="72"/>
      <c r="E338" s="84" t="s">
        <v>19</v>
      </c>
      <c r="F338" s="86" t="str">
        <f>"全部熄灭"</f>
        <v>全部熄灭</v>
      </c>
      <c r="G338" s="86"/>
      <c r="H338" s="86"/>
      <c r="I338" s="42" t="str">
        <f>C336</f>
        <v>DRL1-4</v>
      </c>
      <c r="J338" s="42" t="s">
        <v>116</v>
      </c>
      <c r="K338" s="48" t="str">
        <f t="shared" ref="K338" si="220">IF(N338="是","合格","不合格")</f>
        <v>不合格</v>
      </c>
      <c r="L338" s="48" t="str">
        <f t="shared" ref="L338" si="221">IF(P338="是","合格","不合格")</f>
        <v>不合格</v>
      </c>
      <c r="M338" s="48" t="str">
        <f t="shared" ref="M338" si="222">IF(R338="是","合格","不合格")</f>
        <v>不合格</v>
      </c>
      <c r="N338" s="102"/>
      <c r="O338" s="102"/>
      <c r="P338" s="102"/>
      <c r="Q338" s="102"/>
      <c r="R338" s="102"/>
      <c r="S338" s="102"/>
      <c r="T338" s="42" t="str">
        <f t="shared" si="195"/>
        <v>数据不完整</v>
      </c>
    </row>
    <row r="339" spans="1:21" ht="51.95" hidden="1" customHeight="1">
      <c r="A339" s="77"/>
      <c r="B339" s="72"/>
      <c r="C339" s="72"/>
      <c r="D339" s="72"/>
      <c r="E339" s="84"/>
      <c r="F339" s="86" t="str">
        <f>"测量全部熄灭后的报警线电压；"</f>
        <v>测量全部熄灭后的报警线电压；</v>
      </c>
      <c r="G339" s="86"/>
      <c r="H339" s="86"/>
      <c r="I339" s="86"/>
      <c r="J339" s="86"/>
      <c r="K339" s="45" t="str">
        <f>IF(ABS(N339-9)&gt;0.2,"不合格","合格")</f>
        <v>不合格</v>
      </c>
      <c r="L339" s="45" t="str">
        <f>IF(ABS(P339-14)&gt;0.2,"不合格","合格")</f>
        <v>不合格</v>
      </c>
      <c r="M339" s="45" t="str">
        <f>IF(ABS(R339-16)&gt;0.2,"不合格","合格")</f>
        <v>不合格</v>
      </c>
      <c r="N339" s="102"/>
      <c r="O339" s="102"/>
      <c r="P339" s="102"/>
      <c r="Q339" s="102"/>
      <c r="R339" s="102"/>
      <c r="S339" s="102"/>
      <c r="T339" s="42" t="str">
        <f t="shared" si="195"/>
        <v>数据不完整</v>
      </c>
    </row>
    <row r="340" spans="1:21" ht="51.95" hidden="1" customHeight="1">
      <c r="A340" s="77"/>
      <c r="B340" s="72" t="s">
        <v>111</v>
      </c>
      <c r="C340" s="72" t="s">
        <v>150</v>
      </c>
      <c r="D340" s="72" t="s">
        <v>117</v>
      </c>
      <c r="E340" s="84" t="s">
        <v>18</v>
      </c>
      <c r="F340" s="86" t="str">
        <f>"全部熄灭"</f>
        <v>全部熄灭</v>
      </c>
      <c r="G340" s="86"/>
      <c r="H340" s="86"/>
      <c r="I340" s="42" t="str">
        <f>C340</f>
        <v>PL1-4</v>
      </c>
      <c r="J340" s="42" t="s">
        <v>116</v>
      </c>
      <c r="K340" s="48" t="str">
        <f t="shared" ref="K340" si="223">IF(N340="是","合格","不合格")</f>
        <v>不合格</v>
      </c>
      <c r="L340" s="48" t="str">
        <f t="shared" ref="L340" si="224">IF(P340="是","合格","不合格")</f>
        <v>不合格</v>
      </c>
      <c r="M340" s="48" t="str">
        <f t="shared" ref="M340" si="225">IF(R340="是","合格","不合格")</f>
        <v>不合格</v>
      </c>
      <c r="N340" s="102"/>
      <c r="O340" s="102"/>
      <c r="P340" s="102"/>
      <c r="Q340" s="102"/>
      <c r="R340" s="102"/>
      <c r="S340" s="102"/>
      <c r="T340" s="42" t="str">
        <f t="shared" ref="T340:T355" si="226">IF(OR(ISBLANK(N340),ISBLANK(P340),ISBLANK(R340)),"数据不完整","")</f>
        <v>数据不完整</v>
      </c>
      <c r="U340" s="17"/>
    </row>
    <row r="341" spans="1:21" ht="51.95" hidden="1" customHeight="1">
      <c r="A341" s="77"/>
      <c r="B341" s="72"/>
      <c r="C341" s="72"/>
      <c r="D341" s="72"/>
      <c r="E341" s="84"/>
      <c r="F341" s="86" t="str">
        <f>"测量全部熄灭后的报警线电压；"</f>
        <v>测量全部熄灭后的报警线电压；</v>
      </c>
      <c r="G341" s="86"/>
      <c r="H341" s="86"/>
      <c r="I341" s="86"/>
      <c r="J341" s="86"/>
      <c r="K341" s="45" t="str">
        <f>IF(ABS(N341-9)&gt;0.2,"不合格","合格")</f>
        <v>不合格</v>
      </c>
      <c r="L341" s="45" t="str">
        <f>IF(ABS(P341-14)&gt;0.2,"不合格","合格")</f>
        <v>不合格</v>
      </c>
      <c r="M341" s="45" t="str">
        <f>IF(ABS(R341-16)&gt;0.2,"不合格","合格")</f>
        <v>不合格</v>
      </c>
      <c r="N341" s="102"/>
      <c r="O341" s="102"/>
      <c r="P341" s="102"/>
      <c r="Q341" s="102"/>
      <c r="R341" s="102"/>
      <c r="S341" s="102"/>
      <c r="T341" s="42" t="str">
        <f t="shared" si="226"/>
        <v>数据不完整</v>
      </c>
    </row>
    <row r="342" spans="1:21" ht="51.95" hidden="1" customHeight="1">
      <c r="A342" s="77"/>
      <c r="B342" s="72"/>
      <c r="C342" s="72"/>
      <c r="D342" s="72"/>
      <c r="E342" s="84" t="s">
        <v>19</v>
      </c>
      <c r="F342" s="86" t="str">
        <f>"全部熄灭"</f>
        <v>全部熄灭</v>
      </c>
      <c r="G342" s="86"/>
      <c r="H342" s="86"/>
      <c r="I342" s="42" t="str">
        <f>C340</f>
        <v>PL1-4</v>
      </c>
      <c r="J342" s="42" t="s">
        <v>116</v>
      </c>
      <c r="K342" s="48" t="str">
        <f t="shared" ref="K342" si="227">IF(N342="是","合格","不合格")</f>
        <v>不合格</v>
      </c>
      <c r="L342" s="48" t="str">
        <f t="shared" ref="L342" si="228">IF(P342="是","合格","不合格")</f>
        <v>不合格</v>
      </c>
      <c r="M342" s="48" t="str">
        <f t="shared" ref="M342" si="229">IF(R342="是","合格","不合格")</f>
        <v>不合格</v>
      </c>
      <c r="N342" s="102"/>
      <c r="O342" s="102"/>
      <c r="P342" s="102"/>
      <c r="Q342" s="102"/>
      <c r="R342" s="102"/>
      <c r="S342" s="102"/>
      <c r="T342" s="42" t="str">
        <f t="shared" si="226"/>
        <v>数据不完整</v>
      </c>
    </row>
    <row r="343" spans="1:21" ht="51.95" hidden="1" customHeight="1">
      <c r="A343" s="77"/>
      <c r="B343" s="72"/>
      <c r="C343" s="72"/>
      <c r="D343" s="72"/>
      <c r="E343" s="84"/>
      <c r="F343" s="86" t="str">
        <f>"测量全部熄灭后的报警线电压；"</f>
        <v>测量全部熄灭后的报警线电压；</v>
      </c>
      <c r="G343" s="86"/>
      <c r="H343" s="86"/>
      <c r="I343" s="86"/>
      <c r="J343" s="86"/>
      <c r="K343" s="45" t="str">
        <f>IF(ABS(N343-9)&gt;0.2,"不合格","合格")</f>
        <v>不合格</v>
      </c>
      <c r="L343" s="45" t="str">
        <f>IF(ABS(P343-14)&gt;0.2,"不合格","合格")</f>
        <v>不合格</v>
      </c>
      <c r="M343" s="45" t="str">
        <f>IF(ABS(R343-16)&gt;0.2,"不合格","合格")</f>
        <v>不合格</v>
      </c>
      <c r="N343" s="102"/>
      <c r="O343" s="102"/>
      <c r="P343" s="102"/>
      <c r="Q343" s="102"/>
      <c r="R343" s="102"/>
      <c r="S343" s="102"/>
      <c r="T343" s="42" t="str">
        <f t="shared" si="226"/>
        <v>数据不完整</v>
      </c>
    </row>
    <row r="344" spans="1:21" ht="51.95" hidden="1" customHeight="1">
      <c r="A344" s="77"/>
      <c r="B344" s="72" t="s">
        <v>146</v>
      </c>
      <c r="C344" s="72" t="s">
        <v>150</v>
      </c>
      <c r="D344" s="72" t="s">
        <v>117</v>
      </c>
      <c r="E344" s="84" t="s">
        <v>18</v>
      </c>
      <c r="F344" s="86" t="str">
        <f>"全部熄灭"</f>
        <v>全部熄灭</v>
      </c>
      <c r="G344" s="86"/>
      <c r="H344" s="86"/>
      <c r="I344" s="42" t="str">
        <f>C344</f>
        <v>PL1-4</v>
      </c>
      <c r="J344" s="42" t="s">
        <v>116</v>
      </c>
      <c r="K344" s="48" t="str">
        <f t="shared" ref="K344" si="230">IF(N344="是","合格","不合格")</f>
        <v>不合格</v>
      </c>
      <c r="L344" s="48" t="str">
        <f t="shared" ref="L344" si="231">IF(P344="是","合格","不合格")</f>
        <v>不合格</v>
      </c>
      <c r="M344" s="48" t="str">
        <f t="shared" ref="M344" si="232">IF(R344="是","合格","不合格")</f>
        <v>不合格</v>
      </c>
      <c r="N344" s="102"/>
      <c r="O344" s="102"/>
      <c r="P344" s="102"/>
      <c r="Q344" s="102"/>
      <c r="R344" s="102"/>
      <c r="S344" s="102"/>
      <c r="T344" s="42" t="str">
        <f t="shared" si="226"/>
        <v>数据不完整</v>
      </c>
      <c r="U344" s="17"/>
    </row>
    <row r="345" spans="1:21" ht="51.95" hidden="1" customHeight="1">
      <c r="A345" s="77"/>
      <c r="B345" s="72"/>
      <c r="C345" s="72"/>
      <c r="D345" s="72"/>
      <c r="E345" s="84"/>
      <c r="F345" s="86" t="str">
        <f>"测量全部熄灭后的报警线电压；"</f>
        <v>测量全部熄灭后的报警线电压；</v>
      </c>
      <c r="G345" s="86"/>
      <c r="H345" s="86"/>
      <c r="I345" s="86"/>
      <c r="J345" s="86"/>
      <c r="K345" s="45" t="str">
        <f>IF(ABS(N345-9)&gt;0.2,"不合格","合格")</f>
        <v>不合格</v>
      </c>
      <c r="L345" s="45" t="str">
        <f>IF(ABS(P345-14)&gt;0.2,"不合格","合格")</f>
        <v>不合格</v>
      </c>
      <c r="M345" s="45" t="str">
        <f>IF(ABS(R345-16)&gt;0.2,"不合格","合格")</f>
        <v>不合格</v>
      </c>
      <c r="N345" s="102"/>
      <c r="O345" s="102"/>
      <c r="P345" s="102"/>
      <c r="Q345" s="102"/>
      <c r="R345" s="102"/>
      <c r="S345" s="102"/>
      <c r="T345" s="42" t="str">
        <f t="shared" si="226"/>
        <v>数据不完整</v>
      </c>
    </row>
    <row r="346" spans="1:21" ht="51.95" hidden="1" customHeight="1">
      <c r="A346" s="77"/>
      <c r="B346" s="72"/>
      <c r="C346" s="72"/>
      <c r="D346" s="72"/>
      <c r="E346" s="84" t="s">
        <v>19</v>
      </c>
      <c r="F346" s="86" t="str">
        <f>"全部熄灭"</f>
        <v>全部熄灭</v>
      </c>
      <c r="G346" s="86"/>
      <c r="H346" s="86"/>
      <c r="I346" s="42" t="str">
        <f>C344</f>
        <v>PL1-4</v>
      </c>
      <c r="J346" s="42" t="s">
        <v>116</v>
      </c>
      <c r="K346" s="48" t="str">
        <f t="shared" ref="K346" si="233">IF(N346="是","合格","不合格")</f>
        <v>不合格</v>
      </c>
      <c r="L346" s="48" t="str">
        <f t="shared" ref="L346" si="234">IF(P346="是","合格","不合格")</f>
        <v>不合格</v>
      </c>
      <c r="M346" s="48" t="str">
        <f t="shared" ref="M346" si="235">IF(R346="是","合格","不合格")</f>
        <v>不合格</v>
      </c>
      <c r="N346" s="102"/>
      <c r="O346" s="102"/>
      <c r="P346" s="102"/>
      <c r="Q346" s="102"/>
      <c r="R346" s="102"/>
      <c r="S346" s="102"/>
      <c r="T346" s="42" t="str">
        <f t="shared" si="226"/>
        <v>数据不完整</v>
      </c>
    </row>
    <row r="347" spans="1:21" ht="51.95" hidden="1" customHeight="1">
      <c r="A347" s="77"/>
      <c r="B347" s="72"/>
      <c r="C347" s="72"/>
      <c r="D347" s="72"/>
      <c r="E347" s="84"/>
      <c r="F347" s="86" t="str">
        <f>"测量全部熄灭后的报警线电压；"</f>
        <v>测量全部熄灭后的报警线电压；</v>
      </c>
      <c r="G347" s="86"/>
      <c r="H347" s="86"/>
      <c r="I347" s="86"/>
      <c r="J347" s="86"/>
      <c r="K347" s="45" t="str">
        <f>IF(ABS(N347-9)&gt;0.2,"不合格","合格")</f>
        <v>不合格</v>
      </c>
      <c r="L347" s="45" t="str">
        <f>IF(ABS(P347-14)&gt;0.2,"不合格","合格")</f>
        <v>不合格</v>
      </c>
      <c r="M347" s="45" t="str">
        <f>IF(ABS(R347-16)&gt;0.2,"不合格","合格")</f>
        <v>不合格</v>
      </c>
      <c r="N347" s="102"/>
      <c r="O347" s="102"/>
      <c r="P347" s="102"/>
      <c r="Q347" s="102"/>
      <c r="R347" s="102"/>
      <c r="S347" s="102"/>
      <c r="T347" s="42" t="str">
        <f t="shared" si="226"/>
        <v>数据不完整</v>
      </c>
    </row>
    <row r="348" spans="1:21" ht="51.95" hidden="1" customHeight="1">
      <c r="A348" s="77"/>
      <c r="B348" s="72" t="s">
        <v>140</v>
      </c>
      <c r="C348" s="72" t="s">
        <v>150</v>
      </c>
      <c r="D348" s="72" t="s">
        <v>117</v>
      </c>
      <c r="E348" s="84" t="s">
        <v>18</v>
      </c>
      <c r="F348" s="86" t="str">
        <f>"全部熄灭"</f>
        <v>全部熄灭</v>
      </c>
      <c r="G348" s="86"/>
      <c r="H348" s="86"/>
      <c r="I348" s="42" t="str">
        <f>C348</f>
        <v>PL1-4</v>
      </c>
      <c r="J348" s="42" t="s">
        <v>116</v>
      </c>
      <c r="K348" s="48" t="str">
        <f t="shared" ref="K348" si="236">IF(N348="是","合格","不合格")</f>
        <v>不合格</v>
      </c>
      <c r="L348" s="48" t="str">
        <f t="shared" ref="L348" si="237">IF(P348="是","合格","不合格")</f>
        <v>不合格</v>
      </c>
      <c r="M348" s="48" t="str">
        <f t="shared" ref="M348" si="238">IF(R348="是","合格","不合格")</f>
        <v>不合格</v>
      </c>
      <c r="N348" s="102"/>
      <c r="O348" s="102"/>
      <c r="P348" s="102"/>
      <c r="Q348" s="102"/>
      <c r="R348" s="102"/>
      <c r="S348" s="102"/>
      <c r="T348" s="42" t="str">
        <f t="shared" si="226"/>
        <v>数据不完整</v>
      </c>
      <c r="U348" s="17"/>
    </row>
    <row r="349" spans="1:21" ht="51.95" hidden="1" customHeight="1">
      <c r="A349" s="77"/>
      <c r="B349" s="72"/>
      <c r="C349" s="72"/>
      <c r="D349" s="72"/>
      <c r="E349" s="84"/>
      <c r="F349" s="86" t="str">
        <f>"测量全部熄灭后的报警线电压；"</f>
        <v>测量全部熄灭后的报警线电压；</v>
      </c>
      <c r="G349" s="86"/>
      <c r="H349" s="86"/>
      <c r="I349" s="86"/>
      <c r="J349" s="86"/>
      <c r="K349" s="45" t="str">
        <f>IF(ABS(N349-9)&gt;0.2,"不合格","合格")</f>
        <v>不合格</v>
      </c>
      <c r="L349" s="45" t="str">
        <f>IF(ABS(P349-14)&gt;0.2,"不合格","合格")</f>
        <v>不合格</v>
      </c>
      <c r="M349" s="45" t="str">
        <f>IF(ABS(R349-16)&gt;0.2,"不合格","合格")</f>
        <v>不合格</v>
      </c>
      <c r="N349" s="102"/>
      <c r="O349" s="102"/>
      <c r="P349" s="102"/>
      <c r="Q349" s="102"/>
      <c r="R349" s="102"/>
      <c r="S349" s="102"/>
      <c r="T349" s="42" t="str">
        <f t="shared" si="226"/>
        <v>数据不完整</v>
      </c>
    </row>
    <row r="350" spans="1:21" ht="51.95" hidden="1" customHeight="1">
      <c r="A350" s="77"/>
      <c r="B350" s="72"/>
      <c r="C350" s="72"/>
      <c r="D350" s="72"/>
      <c r="E350" s="84" t="s">
        <v>19</v>
      </c>
      <c r="F350" s="86" t="str">
        <f>"全部熄灭"</f>
        <v>全部熄灭</v>
      </c>
      <c r="G350" s="86"/>
      <c r="H350" s="86"/>
      <c r="I350" s="42" t="str">
        <f>C348</f>
        <v>PL1-4</v>
      </c>
      <c r="J350" s="42" t="s">
        <v>116</v>
      </c>
      <c r="K350" s="48" t="str">
        <f t="shared" ref="K350" si="239">IF(N350="是","合格","不合格")</f>
        <v>不合格</v>
      </c>
      <c r="L350" s="48" t="str">
        <f t="shared" ref="L350" si="240">IF(P350="是","合格","不合格")</f>
        <v>不合格</v>
      </c>
      <c r="M350" s="48" t="str">
        <f t="shared" ref="M350" si="241">IF(R350="是","合格","不合格")</f>
        <v>不合格</v>
      </c>
      <c r="N350" s="102"/>
      <c r="O350" s="102"/>
      <c r="P350" s="102"/>
      <c r="Q350" s="102"/>
      <c r="R350" s="102"/>
      <c r="S350" s="102"/>
      <c r="T350" s="42" t="str">
        <f t="shared" si="226"/>
        <v>数据不完整</v>
      </c>
    </row>
    <row r="351" spans="1:21" ht="51.95" hidden="1" customHeight="1">
      <c r="A351" s="77"/>
      <c r="B351" s="72"/>
      <c r="C351" s="72"/>
      <c r="D351" s="72"/>
      <c r="E351" s="84"/>
      <c r="F351" s="86" t="str">
        <f>"测量全部熄灭后的报警线电压；"</f>
        <v>测量全部熄灭后的报警线电压；</v>
      </c>
      <c r="G351" s="86"/>
      <c r="H351" s="86"/>
      <c r="I351" s="86"/>
      <c r="J351" s="86"/>
      <c r="K351" s="45" t="str">
        <f>IF(ABS(N351-9)&gt;0.2,"不合格","合格")</f>
        <v>不合格</v>
      </c>
      <c r="L351" s="45" t="str">
        <f>IF(ABS(P351-14)&gt;0.2,"不合格","合格")</f>
        <v>不合格</v>
      </c>
      <c r="M351" s="45" t="str">
        <f>IF(ABS(R351-16)&gt;0.2,"不合格","合格")</f>
        <v>不合格</v>
      </c>
      <c r="N351" s="102"/>
      <c r="O351" s="102"/>
      <c r="P351" s="102"/>
      <c r="Q351" s="102"/>
      <c r="R351" s="102"/>
      <c r="S351" s="102"/>
      <c r="T351" s="42" t="str">
        <f t="shared" si="226"/>
        <v>数据不完整</v>
      </c>
    </row>
    <row r="352" spans="1:21" ht="51.95" hidden="1" customHeight="1">
      <c r="A352" s="77"/>
      <c r="B352" s="72" t="s">
        <v>141</v>
      </c>
      <c r="C352" s="72" t="s">
        <v>150</v>
      </c>
      <c r="D352" s="72" t="s">
        <v>117</v>
      </c>
      <c r="E352" s="84" t="s">
        <v>18</v>
      </c>
      <c r="F352" s="86" t="str">
        <f>"全部熄灭"</f>
        <v>全部熄灭</v>
      </c>
      <c r="G352" s="86"/>
      <c r="H352" s="86"/>
      <c r="I352" s="42" t="str">
        <f>C352</f>
        <v>PL1-4</v>
      </c>
      <c r="J352" s="42" t="s">
        <v>116</v>
      </c>
      <c r="K352" s="48" t="str">
        <f t="shared" ref="K352" si="242">IF(N352="是","合格","不合格")</f>
        <v>不合格</v>
      </c>
      <c r="L352" s="48" t="str">
        <f t="shared" ref="L352" si="243">IF(P352="是","合格","不合格")</f>
        <v>不合格</v>
      </c>
      <c r="M352" s="48" t="str">
        <f t="shared" ref="M352" si="244">IF(R352="是","合格","不合格")</f>
        <v>不合格</v>
      </c>
      <c r="N352" s="102"/>
      <c r="O352" s="102"/>
      <c r="P352" s="102"/>
      <c r="Q352" s="102"/>
      <c r="R352" s="102"/>
      <c r="S352" s="102"/>
      <c r="T352" s="42" t="str">
        <f t="shared" si="226"/>
        <v>数据不完整</v>
      </c>
      <c r="U352" s="17"/>
    </row>
    <row r="353" spans="1:20" ht="51.95" hidden="1" customHeight="1">
      <c r="A353" s="77"/>
      <c r="B353" s="72"/>
      <c r="C353" s="72"/>
      <c r="D353" s="72"/>
      <c r="E353" s="84"/>
      <c r="F353" s="86" t="str">
        <f>"测量全部熄灭后的报警线电压；"</f>
        <v>测量全部熄灭后的报警线电压；</v>
      </c>
      <c r="G353" s="86"/>
      <c r="H353" s="86"/>
      <c r="I353" s="86"/>
      <c r="J353" s="86"/>
      <c r="K353" s="45" t="str">
        <f>IF(ABS(N353-9)&gt;0.2,"不合格","合格")</f>
        <v>不合格</v>
      </c>
      <c r="L353" s="45" t="str">
        <f>IF(ABS(P353-14)&gt;0.2,"不合格","合格")</f>
        <v>不合格</v>
      </c>
      <c r="M353" s="45" t="str">
        <f>IF(ABS(R353-16)&gt;0.2,"不合格","合格")</f>
        <v>不合格</v>
      </c>
      <c r="N353" s="102"/>
      <c r="O353" s="102"/>
      <c r="P353" s="102"/>
      <c r="Q353" s="102"/>
      <c r="R353" s="102"/>
      <c r="S353" s="102"/>
      <c r="T353" s="42" t="str">
        <f t="shared" si="226"/>
        <v>数据不完整</v>
      </c>
    </row>
    <row r="354" spans="1:20" ht="51.75" hidden="1" customHeight="1">
      <c r="A354" s="77"/>
      <c r="B354" s="72"/>
      <c r="C354" s="72"/>
      <c r="D354" s="72"/>
      <c r="E354" s="84" t="s">
        <v>19</v>
      </c>
      <c r="F354" s="86" t="str">
        <f>"全部熄灭"</f>
        <v>全部熄灭</v>
      </c>
      <c r="G354" s="86"/>
      <c r="H354" s="86"/>
      <c r="I354" s="42" t="str">
        <f>C352</f>
        <v>PL1-4</v>
      </c>
      <c r="J354" s="42" t="s">
        <v>116</v>
      </c>
      <c r="K354" s="48" t="str">
        <f t="shared" ref="K354" si="245">IF(N354="是","合格","不合格")</f>
        <v>不合格</v>
      </c>
      <c r="L354" s="48" t="str">
        <f t="shared" ref="L354" si="246">IF(P354="是","合格","不合格")</f>
        <v>不合格</v>
      </c>
      <c r="M354" s="48" t="str">
        <f t="shared" ref="M354" si="247">IF(R354="是","合格","不合格")</f>
        <v>不合格</v>
      </c>
      <c r="N354" s="102"/>
      <c r="O354" s="102"/>
      <c r="P354" s="102"/>
      <c r="Q354" s="102"/>
      <c r="R354" s="102"/>
      <c r="S354" s="102"/>
      <c r="T354" s="42" t="str">
        <f t="shared" si="226"/>
        <v>数据不完整</v>
      </c>
    </row>
    <row r="355" spans="1:20" ht="51.95" hidden="1" customHeight="1">
      <c r="A355" s="77"/>
      <c r="B355" s="72"/>
      <c r="C355" s="72"/>
      <c r="D355" s="72"/>
      <c r="E355" s="84"/>
      <c r="F355" s="86" t="str">
        <f>"测量全部熄灭后的报警线电压；"</f>
        <v>测量全部熄灭后的报警线电压；</v>
      </c>
      <c r="G355" s="86"/>
      <c r="H355" s="86"/>
      <c r="I355" s="86"/>
      <c r="J355" s="86"/>
      <c r="K355" s="45" t="str">
        <f>IF(ABS(N355-9)&gt;0.2,"不合格","合格")</f>
        <v>不合格</v>
      </c>
      <c r="L355" s="45" t="str">
        <f>IF(ABS(P355-14)&gt;0.2,"不合格","合格")</f>
        <v>不合格</v>
      </c>
      <c r="M355" s="45" t="str">
        <f>IF(ABS(R355-16)&gt;0.2,"不合格","合格")</f>
        <v>不合格</v>
      </c>
      <c r="N355" s="102"/>
      <c r="O355" s="102"/>
      <c r="P355" s="102"/>
      <c r="Q355" s="102"/>
      <c r="R355" s="102"/>
      <c r="S355" s="102"/>
      <c r="T355" s="42" t="str">
        <f t="shared" si="226"/>
        <v>数据不完整</v>
      </c>
    </row>
    <row r="356" spans="1:20" ht="51.95" hidden="1" customHeight="1">
      <c r="A356" s="77"/>
      <c r="B356" s="72" t="s">
        <v>111</v>
      </c>
      <c r="C356" s="72" t="s">
        <v>151</v>
      </c>
      <c r="D356" s="72" t="s">
        <v>117</v>
      </c>
      <c r="E356" s="84" t="s">
        <v>18</v>
      </c>
      <c r="F356" s="86" t="str">
        <f>"全部熄灭"</f>
        <v>全部熄灭</v>
      </c>
      <c r="G356" s="86"/>
      <c r="H356" s="86"/>
      <c r="I356" s="42" t="str">
        <f>C356</f>
        <v>SM</v>
      </c>
      <c r="J356" s="42" t="s">
        <v>116</v>
      </c>
      <c r="K356" s="48" t="str">
        <f t="shared" ref="K356" si="248">IF(N356="是","合格","不合格")</f>
        <v>不合格</v>
      </c>
      <c r="L356" s="48" t="str">
        <f t="shared" ref="L356" si="249">IF(P356="是","合格","不合格")</f>
        <v>不合格</v>
      </c>
      <c r="M356" s="48" t="str">
        <f t="shared" ref="M356" si="250">IF(R356="是","合格","不合格")</f>
        <v>不合格</v>
      </c>
      <c r="N356" s="140"/>
      <c r="O356" s="140"/>
      <c r="P356" s="140"/>
      <c r="Q356" s="140"/>
      <c r="R356" s="140"/>
      <c r="S356" s="140"/>
      <c r="T356" s="42" t="str">
        <f t="shared" ref="T356:T371" si="251">IF(OR(ISBLANK(N356),ISBLANK(P356),ISBLANK(R356)),"数据不完整","")</f>
        <v>数据不完整</v>
      </c>
    </row>
    <row r="357" spans="1:20" ht="51.95" hidden="1" customHeight="1">
      <c r="A357" s="77"/>
      <c r="B357" s="72"/>
      <c r="C357" s="72"/>
      <c r="D357" s="72"/>
      <c r="E357" s="84"/>
      <c r="F357" s="86" t="str">
        <f>"测量全部熄灭后的报警线电压；"</f>
        <v>测量全部熄灭后的报警线电压；</v>
      </c>
      <c r="G357" s="86"/>
      <c r="H357" s="86"/>
      <c r="I357" s="86"/>
      <c r="J357" s="86"/>
      <c r="K357" s="45" t="str">
        <f>IF(ABS(N357-9)&gt;0.2,"不合格","合格")</f>
        <v>不合格</v>
      </c>
      <c r="L357" s="45" t="str">
        <f>IF(ABS(P357-14)&gt;0.2,"不合格","合格")</f>
        <v>不合格</v>
      </c>
      <c r="M357" s="45" t="str">
        <f>IF(ABS(R357-16)&gt;0.2,"不合格","合格")</f>
        <v>不合格</v>
      </c>
      <c r="N357" s="102"/>
      <c r="O357" s="102"/>
      <c r="P357" s="102"/>
      <c r="Q357" s="102"/>
      <c r="R357" s="102"/>
      <c r="S357" s="102"/>
      <c r="T357" s="42" t="str">
        <f t="shared" si="251"/>
        <v>数据不完整</v>
      </c>
    </row>
    <row r="358" spans="1:20" ht="51.95" hidden="1" customHeight="1">
      <c r="A358" s="77"/>
      <c r="B358" s="72"/>
      <c r="C358" s="72"/>
      <c r="D358" s="72"/>
      <c r="E358" s="84" t="s">
        <v>19</v>
      </c>
      <c r="F358" s="86" t="str">
        <f>"全部熄灭"</f>
        <v>全部熄灭</v>
      </c>
      <c r="G358" s="86"/>
      <c r="H358" s="86"/>
      <c r="I358" s="42" t="str">
        <f>C356</f>
        <v>SM</v>
      </c>
      <c r="J358" s="42" t="s">
        <v>116</v>
      </c>
      <c r="K358" s="48" t="str">
        <f t="shared" ref="K358" si="252">IF(N358="是","合格","不合格")</f>
        <v>不合格</v>
      </c>
      <c r="L358" s="48" t="str">
        <f t="shared" ref="L358" si="253">IF(P358="是","合格","不合格")</f>
        <v>不合格</v>
      </c>
      <c r="M358" s="48" t="str">
        <f t="shared" ref="M358" si="254">IF(R358="是","合格","不合格")</f>
        <v>不合格</v>
      </c>
      <c r="N358" s="140"/>
      <c r="O358" s="140"/>
      <c r="P358" s="140"/>
      <c r="Q358" s="140"/>
      <c r="R358" s="140"/>
      <c r="S358" s="140"/>
      <c r="T358" s="42" t="str">
        <f t="shared" si="251"/>
        <v>数据不完整</v>
      </c>
    </row>
    <row r="359" spans="1:20" ht="51.95" hidden="1" customHeight="1">
      <c r="A359" s="77"/>
      <c r="B359" s="72"/>
      <c r="C359" s="72"/>
      <c r="D359" s="72"/>
      <c r="E359" s="84"/>
      <c r="F359" s="86" t="str">
        <f>"测量全部熄灭后的报警线电压；"</f>
        <v>测量全部熄灭后的报警线电压；</v>
      </c>
      <c r="G359" s="86"/>
      <c r="H359" s="86"/>
      <c r="I359" s="86"/>
      <c r="J359" s="86"/>
      <c r="K359" s="45" t="str">
        <f>IF(ABS(N359-9)&gt;0.2,"不合格","合格")</f>
        <v>不合格</v>
      </c>
      <c r="L359" s="45" t="str">
        <f>IF(ABS(P359-14)&gt;0.2,"不合格","合格")</f>
        <v>不合格</v>
      </c>
      <c r="M359" s="45" t="str">
        <f>IF(ABS(R359-16)&gt;0.2,"不合格","合格")</f>
        <v>不合格</v>
      </c>
      <c r="N359" s="102"/>
      <c r="O359" s="102"/>
      <c r="P359" s="102"/>
      <c r="Q359" s="102"/>
      <c r="R359" s="102"/>
      <c r="S359" s="102"/>
      <c r="T359" s="42" t="str">
        <f t="shared" si="251"/>
        <v>数据不完整</v>
      </c>
    </row>
    <row r="360" spans="1:20" ht="51.95" hidden="1" customHeight="1">
      <c r="A360" s="77"/>
      <c r="B360" s="72" t="s">
        <v>146</v>
      </c>
      <c r="C360" s="72" t="s">
        <v>151</v>
      </c>
      <c r="D360" s="72" t="s">
        <v>117</v>
      </c>
      <c r="E360" s="84" t="s">
        <v>18</v>
      </c>
      <c r="F360" s="86" t="str">
        <f>"全部熄灭"</f>
        <v>全部熄灭</v>
      </c>
      <c r="G360" s="86"/>
      <c r="H360" s="86"/>
      <c r="I360" s="42" t="str">
        <f>C360</f>
        <v>SM</v>
      </c>
      <c r="J360" s="42" t="s">
        <v>116</v>
      </c>
      <c r="K360" s="48" t="str">
        <f t="shared" ref="K360" si="255">IF(N360="是","合格","不合格")</f>
        <v>不合格</v>
      </c>
      <c r="L360" s="48" t="str">
        <f t="shared" ref="L360" si="256">IF(P360="是","合格","不合格")</f>
        <v>不合格</v>
      </c>
      <c r="M360" s="48" t="str">
        <f t="shared" ref="M360" si="257">IF(R360="是","合格","不合格")</f>
        <v>不合格</v>
      </c>
      <c r="N360" s="140"/>
      <c r="O360" s="140"/>
      <c r="P360" s="140"/>
      <c r="Q360" s="140"/>
      <c r="R360" s="140"/>
      <c r="S360" s="140"/>
      <c r="T360" s="42" t="str">
        <f t="shared" si="251"/>
        <v>数据不完整</v>
      </c>
    </row>
    <row r="361" spans="1:20" ht="51.95" hidden="1" customHeight="1">
      <c r="A361" s="77"/>
      <c r="B361" s="72"/>
      <c r="C361" s="72"/>
      <c r="D361" s="72"/>
      <c r="E361" s="84"/>
      <c r="F361" s="86" t="str">
        <f>"测量全部熄灭后的报警线电压；"</f>
        <v>测量全部熄灭后的报警线电压；</v>
      </c>
      <c r="G361" s="86"/>
      <c r="H361" s="86"/>
      <c r="I361" s="86"/>
      <c r="J361" s="86"/>
      <c r="K361" s="45" t="str">
        <f>IF(ABS(N361-9)&gt;0.2,"不合格","合格")</f>
        <v>不合格</v>
      </c>
      <c r="L361" s="45" t="str">
        <f>IF(ABS(P361-14)&gt;0.2,"不合格","合格")</f>
        <v>不合格</v>
      </c>
      <c r="M361" s="45" t="str">
        <f>IF(ABS(R361-16)&gt;0.2,"不合格","合格")</f>
        <v>不合格</v>
      </c>
      <c r="N361" s="102"/>
      <c r="O361" s="102"/>
      <c r="P361" s="102"/>
      <c r="Q361" s="102"/>
      <c r="R361" s="102"/>
      <c r="S361" s="102"/>
      <c r="T361" s="42" t="str">
        <f t="shared" si="251"/>
        <v>数据不完整</v>
      </c>
    </row>
    <row r="362" spans="1:20" ht="51.95" hidden="1" customHeight="1">
      <c r="A362" s="77"/>
      <c r="B362" s="72"/>
      <c r="C362" s="72"/>
      <c r="D362" s="72"/>
      <c r="E362" s="84" t="s">
        <v>19</v>
      </c>
      <c r="F362" s="86" t="str">
        <f>"全部熄灭"</f>
        <v>全部熄灭</v>
      </c>
      <c r="G362" s="86"/>
      <c r="H362" s="86"/>
      <c r="I362" s="42" t="str">
        <f>C360</f>
        <v>SM</v>
      </c>
      <c r="J362" s="42" t="s">
        <v>116</v>
      </c>
      <c r="K362" s="48" t="str">
        <f t="shared" ref="K362" si="258">IF(N362="是","合格","不合格")</f>
        <v>不合格</v>
      </c>
      <c r="L362" s="48" t="str">
        <f t="shared" ref="L362" si="259">IF(P362="是","合格","不合格")</f>
        <v>不合格</v>
      </c>
      <c r="M362" s="48" t="str">
        <f t="shared" ref="M362" si="260">IF(R362="是","合格","不合格")</f>
        <v>不合格</v>
      </c>
      <c r="N362" s="140"/>
      <c r="O362" s="140"/>
      <c r="P362" s="140"/>
      <c r="Q362" s="140"/>
      <c r="R362" s="140"/>
      <c r="S362" s="140"/>
      <c r="T362" s="42" t="str">
        <f t="shared" si="251"/>
        <v>数据不完整</v>
      </c>
    </row>
    <row r="363" spans="1:20" ht="51.95" hidden="1" customHeight="1">
      <c r="A363" s="77"/>
      <c r="B363" s="72"/>
      <c r="C363" s="72"/>
      <c r="D363" s="72"/>
      <c r="E363" s="84"/>
      <c r="F363" s="86" t="str">
        <f>"测量全部熄灭后的报警线电压；"</f>
        <v>测量全部熄灭后的报警线电压；</v>
      </c>
      <c r="G363" s="86"/>
      <c r="H363" s="86"/>
      <c r="I363" s="86"/>
      <c r="J363" s="86"/>
      <c r="K363" s="45" t="str">
        <f>IF(ABS(N363-9)&gt;0.2,"不合格","合格")</f>
        <v>不合格</v>
      </c>
      <c r="L363" s="45" t="str">
        <f>IF(ABS(P363-14)&gt;0.2,"不合格","合格")</f>
        <v>不合格</v>
      </c>
      <c r="M363" s="45" t="str">
        <f>IF(ABS(R363-16)&gt;0.2,"不合格","合格")</f>
        <v>不合格</v>
      </c>
      <c r="N363" s="102"/>
      <c r="O363" s="102"/>
      <c r="P363" s="102"/>
      <c r="Q363" s="102"/>
      <c r="R363" s="102"/>
      <c r="S363" s="102"/>
      <c r="T363" s="42" t="str">
        <f t="shared" si="251"/>
        <v>数据不完整</v>
      </c>
    </row>
    <row r="364" spans="1:20" ht="51.95" hidden="1" customHeight="1">
      <c r="A364" s="77"/>
      <c r="B364" s="72" t="s">
        <v>140</v>
      </c>
      <c r="C364" s="72" t="s">
        <v>151</v>
      </c>
      <c r="D364" s="72" t="s">
        <v>117</v>
      </c>
      <c r="E364" s="84" t="s">
        <v>18</v>
      </c>
      <c r="F364" s="86" t="str">
        <f>"全部熄灭"</f>
        <v>全部熄灭</v>
      </c>
      <c r="G364" s="86"/>
      <c r="H364" s="86"/>
      <c r="I364" s="42" t="str">
        <f>C364</f>
        <v>SM</v>
      </c>
      <c r="J364" s="42" t="s">
        <v>116</v>
      </c>
      <c r="K364" s="48" t="str">
        <f t="shared" ref="K364" si="261">IF(N364="是","合格","不合格")</f>
        <v>不合格</v>
      </c>
      <c r="L364" s="48" t="str">
        <f t="shared" ref="L364" si="262">IF(P364="是","合格","不合格")</f>
        <v>不合格</v>
      </c>
      <c r="M364" s="48" t="str">
        <f t="shared" ref="M364" si="263">IF(R364="是","合格","不合格")</f>
        <v>不合格</v>
      </c>
      <c r="N364" s="140"/>
      <c r="O364" s="140"/>
      <c r="P364" s="140"/>
      <c r="Q364" s="140"/>
      <c r="R364" s="140"/>
      <c r="S364" s="140"/>
      <c r="T364" s="42" t="str">
        <f t="shared" si="251"/>
        <v>数据不完整</v>
      </c>
    </row>
    <row r="365" spans="1:20" ht="51.95" hidden="1" customHeight="1">
      <c r="A365" s="77"/>
      <c r="B365" s="72"/>
      <c r="C365" s="72"/>
      <c r="D365" s="72"/>
      <c r="E365" s="84"/>
      <c r="F365" s="86" t="str">
        <f>"测量全部熄灭后的报警线电压；"</f>
        <v>测量全部熄灭后的报警线电压；</v>
      </c>
      <c r="G365" s="86"/>
      <c r="H365" s="86"/>
      <c r="I365" s="86"/>
      <c r="J365" s="86"/>
      <c r="K365" s="45" t="str">
        <f>IF(ABS(N365-9)&gt;0.2,"不合格","合格")</f>
        <v>不合格</v>
      </c>
      <c r="L365" s="45" t="str">
        <f>IF(ABS(P365-14)&gt;0.2,"不合格","合格")</f>
        <v>不合格</v>
      </c>
      <c r="M365" s="45" t="str">
        <f>IF(ABS(R365-16)&gt;0.2,"不合格","合格")</f>
        <v>不合格</v>
      </c>
      <c r="N365" s="102"/>
      <c r="O365" s="102"/>
      <c r="P365" s="102"/>
      <c r="Q365" s="102"/>
      <c r="R365" s="102"/>
      <c r="S365" s="102"/>
      <c r="T365" s="42" t="str">
        <f t="shared" si="251"/>
        <v>数据不完整</v>
      </c>
    </row>
    <row r="366" spans="1:20" ht="51.95" hidden="1" customHeight="1">
      <c r="A366" s="77"/>
      <c r="B366" s="72"/>
      <c r="C366" s="72"/>
      <c r="D366" s="72"/>
      <c r="E366" s="84" t="s">
        <v>19</v>
      </c>
      <c r="F366" s="86" t="str">
        <f>"全部熄灭"</f>
        <v>全部熄灭</v>
      </c>
      <c r="G366" s="86"/>
      <c r="H366" s="86"/>
      <c r="I366" s="42" t="str">
        <f>C364</f>
        <v>SM</v>
      </c>
      <c r="J366" s="42" t="s">
        <v>116</v>
      </c>
      <c r="K366" s="48" t="str">
        <f t="shared" ref="K366" si="264">IF(N366="是","合格","不合格")</f>
        <v>不合格</v>
      </c>
      <c r="L366" s="48" t="str">
        <f t="shared" ref="L366" si="265">IF(P366="是","合格","不合格")</f>
        <v>不合格</v>
      </c>
      <c r="M366" s="48" t="str">
        <f t="shared" ref="M366" si="266">IF(R366="是","合格","不合格")</f>
        <v>不合格</v>
      </c>
      <c r="N366" s="140"/>
      <c r="O366" s="140"/>
      <c r="P366" s="140"/>
      <c r="Q366" s="140"/>
      <c r="R366" s="140"/>
      <c r="S366" s="140"/>
      <c r="T366" s="42" t="str">
        <f t="shared" si="251"/>
        <v>数据不完整</v>
      </c>
    </row>
    <row r="367" spans="1:20" ht="51.95" hidden="1" customHeight="1">
      <c r="A367" s="77"/>
      <c r="B367" s="72"/>
      <c r="C367" s="72"/>
      <c r="D367" s="72"/>
      <c r="E367" s="84"/>
      <c r="F367" s="86" t="str">
        <f>"测量全部熄灭后的报警线电压；"</f>
        <v>测量全部熄灭后的报警线电压；</v>
      </c>
      <c r="G367" s="86"/>
      <c r="H367" s="86"/>
      <c r="I367" s="86"/>
      <c r="J367" s="86"/>
      <c r="K367" s="45" t="str">
        <f>IF(ABS(N367-9)&gt;0.2,"不合格","合格")</f>
        <v>不合格</v>
      </c>
      <c r="L367" s="45" t="str">
        <f>IF(ABS(P367-14)&gt;0.2,"不合格","合格")</f>
        <v>不合格</v>
      </c>
      <c r="M367" s="45" t="str">
        <f>IF(ABS(R367-16)&gt;0.2,"不合格","合格")</f>
        <v>不合格</v>
      </c>
      <c r="N367" s="102"/>
      <c r="O367" s="102"/>
      <c r="P367" s="102"/>
      <c r="Q367" s="102"/>
      <c r="R367" s="102"/>
      <c r="S367" s="102"/>
      <c r="T367" s="42" t="str">
        <f t="shared" si="251"/>
        <v>数据不完整</v>
      </c>
    </row>
    <row r="368" spans="1:20" ht="51.95" hidden="1" customHeight="1">
      <c r="A368" s="77"/>
      <c r="B368" s="72" t="s">
        <v>141</v>
      </c>
      <c r="C368" s="72" t="s">
        <v>151</v>
      </c>
      <c r="D368" s="72" t="s">
        <v>117</v>
      </c>
      <c r="E368" s="84" t="s">
        <v>18</v>
      </c>
      <c r="F368" s="86" t="str">
        <f>"全部熄灭"</f>
        <v>全部熄灭</v>
      </c>
      <c r="G368" s="86"/>
      <c r="H368" s="86"/>
      <c r="I368" s="42" t="str">
        <f>C368</f>
        <v>SM</v>
      </c>
      <c r="J368" s="42" t="s">
        <v>116</v>
      </c>
      <c r="K368" s="48" t="str">
        <f t="shared" ref="K368" si="267">IF(N368="是","合格","不合格")</f>
        <v>不合格</v>
      </c>
      <c r="L368" s="48" t="str">
        <f t="shared" ref="L368" si="268">IF(P368="是","合格","不合格")</f>
        <v>不合格</v>
      </c>
      <c r="M368" s="48" t="str">
        <f t="shared" ref="M368" si="269">IF(R368="是","合格","不合格")</f>
        <v>不合格</v>
      </c>
      <c r="N368" s="140"/>
      <c r="O368" s="140"/>
      <c r="P368" s="140"/>
      <c r="Q368" s="140"/>
      <c r="R368" s="140"/>
      <c r="S368" s="140"/>
      <c r="T368" s="42" t="str">
        <f t="shared" si="251"/>
        <v>数据不完整</v>
      </c>
    </row>
    <row r="369" spans="1:20" ht="51.95" hidden="1" customHeight="1">
      <c r="A369" s="77"/>
      <c r="B369" s="72"/>
      <c r="C369" s="72"/>
      <c r="D369" s="72"/>
      <c r="E369" s="84"/>
      <c r="F369" s="86" t="str">
        <f>"测量全部熄灭后的报警线电压；"</f>
        <v>测量全部熄灭后的报警线电压；</v>
      </c>
      <c r="G369" s="86"/>
      <c r="H369" s="86"/>
      <c r="I369" s="86"/>
      <c r="J369" s="86"/>
      <c r="K369" s="45" t="str">
        <f>IF(ABS(N369-9)&gt;0.2,"不合格","合格")</f>
        <v>不合格</v>
      </c>
      <c r="L369" s="45" t="str">
        <f>IF(ABS(P369-14)&gt;0.2,"不合格","合格")</f>
        <v>不合格</v>
      </c>
      <c r="M369" s="45" t="str">
        <f>IF(ABS(R369-16)&gt;0.2,"不合格","合格")</f>
        <v>不合格</v>
      </c>
      <c r="N369" s="102"/>
      <c r="O369" s="102"/>
      <c r="P369" s="102"/>
      <c r="Q369" s="102"/>
      <c r="R369" s="102"/>
      <c r="S369" s="102"/>
      <c r="T369" s="42" t="str">
        <f t="shared" si="251"/>
        <v>数据不完整</v>
      </c>
    </row>
    <row r="370" spans="1:20" ht="51.75" hidden="1" customHeight="1">
      <c r="A370" s="77"/>
      <c r="B370" s="72"/>
      <c r="C370" s="72"/>
      <c r="D370" s="72"/>
      <c r="E370" s="84" t="s">
        <v>19</v>
      </c>
      <c r="F370" s="86" t="str">
        <f>"全部熄灭"</f>
        <v>全部熄灭</v>
      </c>
      <c r="G370" s="86"/>
      <c r="H370" s="86"/>
      <c r="I370" s="42" t="str">
        <f>C368</f>
        <v>SM</v>
      </c>
      <c r="J370" s="42" t="s">
        <v>116</v>
      </c>
      <c r="K370" s="48" t="str">
        <f t="shared" ref="K370" si="270">IF(N370="是","合格","不合格")</f>
        <v>不合格</v>
      </c>
      <c r="L370" s="48" t="str">
        <f t="shared" ref="L370" si="271">IF(P370="是","合格","不合格")</f>
        <v>不合格</v>
      </c>
      <c r="M370" s="48" t="str">
        <f t="shared" ref="M370" si="272">IF(R370="是","合格","不合格")</f>
        <v>不合格</v>
      </c>
      <c r="N370" s="140"/>
      <c r="O370" s="140"/>
      <c r="P370" s="140"/>
      <c r="Q370" s="140"/>
      <c r="R370" s="140"/>
      <c r="S370" s="140"/>
      <c r="T370" s="42" t="str">
        <f t="shared" si="251"/>
        <v>数据不完整</v>
      </c>
    </row>
    <row r="371" spans="1:20" ht="51.95" hidden="1" customHeight="1">
      <c r="A371" s="77"/>
      <c r="B371" s="72"/>
      <c r="C371" s="72"/>
      <c r="D371" s="72"/>
      <c r="E371" s="84"/>
      <c r="F371" s="86" t="str">
        <f>"测量全部熄灭后的报警线电压；"</f>
        <v>测量全部熄灭后的报警线电压；</v>
      </c>
      <c r="G371" s="86"/>
      <c r="H371" s="86"/>
      <c r="I371" s="86"/>
      <c r="J371" s="86"/>
      <c r="K371" s="45" t="str">
        <f>IF(ABS(N371-9)&gt;0.2,"不合格","合格")</f>
        <v>不合格</v>
      </c>
      <c r="L371" s="45" t="str">
        <f>IF(ABS(P371-14)&gt;0.2,"不合格","合格")</f>
        <v>不合格</v>
      </c>
      <c r="M371" s="45" t="str">
        <f>IF(ABS(R371-16)&gt;0.2,"不合格","合格")</f>
        <v>不合格</v>
      </c>
      <c r="N371" s="102"/>
      <c r="O371" s="102"/>
      <c r="P371" s="102"/>
      <c r="Q371" s="102"/>
      <c r="R371" s="102"/>
      <c r="S371" s="102"/>
      <c r="T371" s="42" t="str">
        <f t="shared" si="251"/>
        <v>数据不完整</v>
      </c>
    </row>
    <row r="372" spans="1:20" ht="52.5" customHeight="1">
      <c r="A372" s="107" t="s">
        <v>28</v>
      </c>
      <c r="B372" s="107" t="s">
        <v>186</v>
      </c>
      <c r="C372" s="107"/>
      <c r="D372" s="107" t="s">
        <v>21</v>
      </c>
      <c r="E372" s="107" t="s">
        <v>30</v>
      </c>
      <c r="F372" s="107" t="s">
        <v>39</v>
      </c>
      <c r="G372" s="107"/>
      <c r="H372" s="107"/>
      <c r="I372" s="107"/>
      <c r="J372" s="107"/>
      <c r="K372" s="107" t="s">
        <v>22</v>
      </c>
      <c r="L372" s="107" t="s">
        <v>22</v>
      </c>
      <c r="M372" s="107" t="s">
        <v>22</v>
      </c>
      <c r="N372" s="107" t="s">
        <v>23</v>
      </c>
      <c r="O372" s="101"/>
      <c r="P372" s="101"/>
      <c r="Q372" s="101"/>
      <c r="R372" s="101"/>
      <c r="S372" s="101"/>
      <c r="T372" s="112" t="s">
        <v>3</v>
      </c>
    </row>
    <row r="373" spans="1:20" ht="114.75" customHeight="1">
      <c r="A373" s="107"/>
      <c r="B373" s="107"/>
      <c r="C373" s="107"/>
      <c r="D373" s="107"/>
      <c r="E373" s="107"/>
      <c r="F373" s="107" t="s">
        <v>198</v>
      </c>
      <c r="G373" s="107"/>
      <c r="H373" s="107"/>
      <c r="I373" s="107" t="s">
        <v>199</v>
      </c>
      <c r="J373" s="107"/>
      <c r="K373" s="101"/>
      <c r="L373" s="101"/>
      <c r="M373" s="101"/>
      <c r="N373" s="101" t="s">
        <v>24</v>
      </c>
      <c r="O373" s="101"/>
      <c r="P373" s="101" t="s">
        <v>17</v>
      </c>
      <c r="Q373" s="101"/>
      <c r="R373" s="101" t="s">
        <v>25</v>
      </c>
      <c r="S373" s="101"/>
      <c r="T373" s="112"/>
    </row>
    <row r="374" spans="1:20" ht="114" customHeight="1">
      <c r="A374" s="92" t="s">
        <v>40</v>
      </c>
      <c r="B374" s="72" t="s">
        <v>36</v>
      </c>
      <c r="C374" s="72"/>
      <c r="D374" s="72" t="s">
        <v>37</v>
      </c>
      <c r="E374" s="43" t="s">
        <v>187</v>
      </c>
      <c r="F374" s="139" t="s">
        <v>401</v>
      </c>
      <c r="G374" s="139"/>
      <c r="H374" s="139"/>
      <c r="I374" s="76" t="s">
        <v>302</v>
      </c>
      <c r="J374" s="76"/>
      <c r="K374" s="48" t="str">
        <f t="shared" ref="K374:K392" si="273">IF(N374="是","合格","不合格")</f>
        <v>合格</v>
      </c>
      <c r="L374" s="48" t="str">
        <f t="shared" ref="L374:L392" si="274">IF(P374="是","合格","不合格")</f>
        <v>合格</v>
      </c>
      <c r="M374" s="48" t="str">
        <f t="shared" ref="M374:M392" si="275">IF(R374="是","合格","不合格")</f>
        <v>合格</v>
      </c>
      <c r="N374" s="113" t="s">
        <v>496</v>
      </c>
      <c r="O374" s="102"/>
      <c r="P374" s="113" t="s">
        <v>497</v>
      </c>
      <c r="Q374" s="102"/>
      <c r="R374" s="113" t="s">
        <v>497</v>
      </c>
      <c r="S374" s="102"/>
      <c r="T374" s="42" t="str">
        <f t="shared" ref="T374:T405" si="276">IF(OR(ISBLANK(N374),ISBLANK(P374),ISBLANK(R374)),"数据不完整","")</f>
        <v/>
      </c>
    </row>
    <row r="375" spans="1:20" ht="108" customHeight="1">
      <c r="A375" s="93"/>
      <c r="B375" s="72"/>
      <c r="C375" s="72"/>
      <c r="D375" s="72"/>
      <c r="E375" s="43" t="s">
        <v>188</v>
      </c>
      <c r="F375" s="139" t="str">
        <f>F374</f>
        <v>LB熄灭</v>
      </c>
      <c r="G375" s="139"/>
      <c r="H375" s="139"/>
      <c r="I375" s="76"/>
      <c r="J375" s="76"/>
      <c r="K375" s="48" t="str">
        <f t="shared" si="273"/>
        <v>合格</v>
      </c>
      <c r="L375" s="48" t="str">
        <f t="shared" si="274"/>
        <v>合格</v>
      </c>
      <c r="M375" s="48" t="str">
        <f t="shared" si="275"/>
        <v>合格</v>
      </c>
      <c r="N375" s="113" t="s">
        <v>496</v>
      </c>
      <c r="O375" s="102"/>
      <c r="P375" s="113" t="s">
        <v>497</v>
      </c>
      <c r="Q375" s="102"/>
      <c r="R375" s="113" t="s">
        <v>497</v>
      </c>
      <c r="S375" s="102"/>
      <c r="T375" s="42" t="str">
        <f t="shared" si="276"/>
        <v/>
      </c>
    </row>
    <row r="376" spans="1:20" ht="111.75" customHeight="1">
      <c r="A376" s="93"/>
      <c r="B376" s="72"/>
      <c r="C376" s="72"/>
      <c r="D376" s="72"/>
      <c r="E376" s="43" t="s">
        <v>189</v>
      </c>
      <c r="F376" s="139" t="str">
        <f>F374</f>
        <v>LB熄灭</v>
      </c>
      <c r="G376" s="139"/>
      <c r="H376" s="139"/>
      <c r="I376" s="76"/>
      <c r="J376" s="76"/>
      <c r="K376" s="48" t="str">
        <f t="shared" si="273"/>
        <v>合格</v>
      </c>
      <c r="L376" s="48" t="str">
        <f t="shared" si="274"/>
        <v>合格</v>
      </c>
      <c r="M376" s="48" t="str">
        <f t="shared" si="275"/>
        <v>合格</v>
      </c>
      <c r="N376" s="113" t="s">
        <v>496</v>
      </c>
      <c r="O376" s="102"/>
      <c r="P376" s="113" t="s">
        <v>497</v>
      </c>
      <c r="Q376" s="102"/>
      <c r="R376" s="113" t="s">
        <v>497</v>
      </c>
      <c r="S376" s="102"/>
      <c r="T376" s="42" t="str">
        <f t="shared" si="276"/>
        <v/>
      </c>
    </row>
    <row r="377" spans="1:20" ht="99" customHeight="1">
      <c r="A377" s="93"/>
      <c r="B377" s="72"/>
      <c r="C377" s="72"/>
      <c r="D377" s="72"/>
      <c r="E377" s="43" t="s">
        <v>190</v>
      </c>
      <c r="F377" s="139" t="str">
        <f>F374</f>
        <v>LB熄灭</v>
      </c>
      <c r="G377" s="139"/>
      <c r="H377" s="139"/>
      <c r="I377" s="76"/>
      <c r="J377" s="76"/>
      <c r="K377" s="48" t="str">
        <f t="shared" ref="K377" si="277">IF(N377="是","合格","不合格")</f>
        <v>合格</v>
      </c>
      <c r="L377" s="48" t="str">
        <f t="shared" ref="L377" si="278">IF(P377="是","合格","不合格")</f>
        <v>合格</v>
      </c>
      <c r="M377" s="48" t="str">
        <f t="shared" ref="M377" si="279">IF(R377="是","合格","不合格")</f>
        <v>合格</v>
      </c>
      <c r="N377" s="113" t="s">
        <v>496</v>
      </c>
      <c r="O377" s="102"/>
      <c r="P377" s="113" t="s">
        <v>497</v>
      </c>
      <c r="Q377" s="102"/>
      <c r="R377" s="113" t="s">
        <v>497</v>
      </c>
      <c r="S377" s="102"/>
      <c r="T377" s="42" t="str">
        <f t="shared" ref="T377" si="280">IF(OR(ISBLANK(N377),ISBLANK(P377),ISBLANK(R377)),"数据不完整","")</f>
        <v/>
      </c>
    </row>
    <row r="378" spans="1:20" ht="99" customHeight="1">
      <c r="A378" s="93"/>
      <c r="B378" s="72"/>
      <c r="C378" s="72"/>
      <c r="D378" s="72"/>
      <c r="E378" s="43" t="s">
        <v>305</v>
      </c>
      <c r="F378" s="139" t="str">
        <f>F374</f>
        <v>LB熄灭</v>
      </c>
      <c r="G378" s="139"/>
      <c r="H378" s="139"/>
      <c r="I378" s="76"/>
      <c r="J378" s="76"/>
      <c r="K378" s="48" t="str">
        <f t="shared" si="273"/>
        <v>合格</v>
      </c>
      <c r="L378" s="48" t="str">
        <f t="shared" si="274"/>
        <v>合格</v>
      </c>
      <c r="M378" s="48" t="str">
        <f t="shared" si="275"/>
        <v>合格</v>
      </c>
      <c r="N378" s="113" t="s">
        <v>496</v>
      </c>
      <c r="O378" s="102"/>
      <c r="P378" s="113" t="s">
        <v>497</v>
      </c>
      <c r="Q378" s="102"/>
      <c r="R378" s="113" t="s">
        <v>497</v>
      </c>
      <c r="S378" s="102"/>
      <c r="T378" s="42" t="str">
        <f t="shared" si="276"/>
        <v/>
      </c>
    </row>
    <row r="379" spans="1:20" ht="114" customHeight="1">
      <c r="A379" s="93"/>
      <c r="B379" s="72" t="s">
        <v>384</v>
      </c>
      <c r="C379" s="72"/>
      <c r="D379" s="72" t="s">
        <v>37</v>
      </c>
      <c r="E379" s="43" t="s">
        <v>187</v>
      </c>
      <c r="F379" s="139" t="s">
        <v>402</v>
      </c>
      <c r="G379" s="139"/>
      <c r="H379" s="139"/>
      <c r="I379" s="76" t="s">
        <v>302</v>
      </c>
      <c r="J379" s="76"/>
      <c r="K379" s="48" t="str">
        <f t="shared" ref="K379:K383" si="281">IF(N379="是","合格","不合格")</f>
        <v>合格</v>
      </c>
      <c r="L379" s="48" t="str">
        <f t="shared" ref="L379:L383" si="282">IF(P379="是","合格","不合格")</f>
        <v>合格</v>
      </c>
      <c r="M379" s="48" t="str">
        <f t="shared" ref="M379:M383" si="283">IF(R379="是","合格","不合格")</f>
        <v>合格</v>
      </c>
      <c r="N379" s="113" t="s">
        <v>496</v>
      </c>
      <c r="O379" s="102"/>
      <c r="P379" s="113" t="s">
        <v>497</v>
      </c>
      <c r="Q379" s="102"/>
      <c r="R379" s="113" t="s">
        <v>497</v>
      </c>
      <c r="S379" s="102"/>
      <c r="T379" s="42" t="str">
        <f t="shared" ref="T379:T383" si="284">IF(OR(ISBLANK(N379),ISBLANK(P379),ISBLANK(R379)),"数据不完整","")</f>
        <v/>
      </c>
    </row>
    <row r="380" spans="1:20" ht="108" customHeight="1">
      <c r="A380" s="93"/>
      <c r="B380" s="72"/>
      <c r="C380" s="72"/>
      <c r="D380" s="72"/>
      <c r="E380" s="43" t="s">
        <v>188</v>
      </c>
      <c r="F380" s="139" t="str">
        <f>F379</f>
        <v>HB熄灭</v>
      </c>
      <c r="G380" s="139"/>
      <c r="H380" s="139"/>
      <c r="I380" s="76"/>
      <c r="J380" s="76"/>
      <c r="K380" s="48" t="str">
        <f t="shared" si="281"/>
        <v>合格</v>
      </c>
      <c r="L380" s="48" t="str">
        <f t="shared" si="282"/>
        <v>合格</v>
      </c>
      <c r="M380" s="48" t="str">
        <f t="shared" si="283"/>
        <v>合格</v>
      </c>
      <c r="N380" s="113" t="s">
        <v>496</v>
      </c>
      <c r="O380" s="102"/>
      <c r="P380" s="113" t="s">
        <v>497</v>
      </c>
      <c r="Q380" s="102"/>
      <c r="R380" s="113" t="s">
        <v>497</v>
      </c>
      <c r="S380" s="102"/>
      <c r="T380" s="42" t="str">
        <f t="shared" si="284"/>
        <v/>
      </c>
    </row>
    <row r="381" spans="1:20" ht="111.75" customHeight="1">
      <c r="A381" s="93"/>
      <c r="B381" s="72"/>
      <c r="C381" s="72"/>
      <c r="D381" s="72"/>
      <c r="E381" s="43" t="s">
        <v>189</v>
      </c>
      <c r="F381" s="139" t="str">
        <f>F379</f>
        <v>HB熄灭</v>
      </c>
      <c r="G381" s="139"/>
      <c r="H381" s="139"/>
      <c r="I381" s="76"/>
      <c r="J381" s="76"/>
      <c r="K381" s="48" t="str">
        <f t="shared" si="281"/>
        <v>合格</v>
      </c>
      <c r="L381" s="48" t="str">
        <f t="shared" si="282"/>
        <v>合格</v>
      </c>
      <c r="M381" s="48" t="str">
        <f t="shared" si="283"/>
        <v>合格</v>
      </c>
      <c r="N381" s="113" t="s">
        <v>496</v>
      </c>
      <c r="O381" s="102"/>
      <c r="P381" s="113" t="s">
        <v>497</v>
      </c>
      <c r="Q381" s="102"/>
      <c r="R381" s="113" t="s">
        <v>497</v>
      </c>
      <c r="S381" s="102"/>
      <c r="T381" s="42" t="str">
        <f t="shared" si="284"/>
        <v/>
      </c>
    </row>
    <row r="382" spans="1:20" ht="99" customHeight="1">
      <c r="A382" s="93"/>
      <c r="B382" s="72"/>
      <c r="C382" s="72"/>
      <c r="D382" s="72"/>
      <c r="E382" s="43" t="s">
        <v>190</v>
      </c>
      <c r="F382" s="139" t="str">
        <f>F379</f>
        <v>HB熄灭</v>
      </c>
      <c r="G382" s="139"/>
      <c r="H382" s="139"/>
      <c r="I382" s="76"/>
      <c r="J382" s="76"/>
      <c r="K382" s="48" t="str">
        <f t="shared" si="281"/>
        <v>合格</v>
      </c>
      <c r="L382" s="48" t="str">
        <f t="shared" si="282"/>
        <v>合格</v>
      </c>
      <c r="M382" s="48" t="str">
        <f t="shared" si="283"/>
        <v>合格</v>
      </c>
      <c r="N382" s="113" t="s">
        <v>496</v>
      </c>
      <c r="O382" s="102"/>
      <c r="P382" s="113" t="s">
        <v>497</v>
      </c>
      <c r="Q382" s="102"/>
      <c r="R382" s="113" t="s">
        <v>497</v>
      </c>
      <c r="S382" s="102"/>
      <c r="T382" s="42" t="str">
        <f t="shared" si="284"/>
        <v/>
      </c>
    </row>
    <row r="383" spans="1:20" ht="99" customHeight="1">
      <c r="A383" s="93"/>
      <c r="B383" s="72"/>
      <c r="C383" s="72"/>
      <c r="D383" s="72"/>
      <c r="E383" s="43" t="s">
        <v>305</v>
      </c>
      <c r="F383" s="139" t="str">
        <f>F379</f>
        <v>HB熄灭</v>
      </c>
      <c r="G383" s="139"/>
      <c r="H383" s="139"/>
      <c r="I383" s="76"/>
      <c r="J383" s="76"/>
      <c r="K383" s="48" t="str">
        <f t="shared" si="281"/>
        <v>合格</v>
      </c>
      <c r="L383" s="48" t="str">
        <f t="shared" si="282"/>
        <v>合格</v>
      </c>
      <c r="M383" s="48" t="str">
        <f t="shared" si="283"/>
        <v>合格</v>
      </c>
      <c r="N383" s="113" t="s">
        <v>496</v>
      </c>
      <c r="O383" s="102"/>
      <c r="P383" s="113" t="s">
        <v>497</v>
      </c>
      <c r="Q383" s="102"/>
      <c r="R383" s="113" t="s">
        <v>497</v>
      </c>
      <c r="S383" s="102"/>
      <c r="T383" s="42" t="str">
        <f t="shared" si="284"/>
        <v/>
      </c>
    </row>
    <row r="384" spans="1:20" ht="114" customHeight="1">
      <c r="A384" s="93"/>
      <c r="B384" s="72" t="s">
        <v>490</v>
      </c>
      <c r="C384" s="72"/>
      <c r="D384" s="72" t="s">
        <v>37</v>
      </c>
      <c r="E384" s="43" t="s">
        <v>187</v>
      </c>
      <c r="F384" s="139" t="s">
        <v>491</v>
      </c>
      <c r="G384" s="139"/>
      <c r="H384" s="139"/>
      <c r="I384" s="76" t="s">
        <v>302</v>
      </c>
      <c r="J384" s="76"/>
      <c r="K384" s="48" t="str">
        <f t="shared" ref="K384:K387" si="285">IF(N384="是","合格","不合格")</f>
        <v>合格</v>
      </c>
      <c r="L384" s="48" t="str">
        <f t="shared" ref="L384:L387" si="286">IF(P384="是","合格","不合格")</f>
        <v>合格</v>
      </c>
      <c r="M384" s="48" t="str">
        <f t="shared" ref="M384:M387" si="287">IF(R384="是","合格","不合格")</f>
        <v>合格</v>
      </c>
      <c r="N384" s="113" t="s">
        <v>496</v>
      </c>
      <c r="O384" s="102"/>
      <c r="P384" s="113" t="s">
        <v>497</v>
      </c>
      <c r="Q384" s="102"/>
      <c r="R384" s="113" t="s">
        <v>497</v>
      </c>
      <c r="S384" s="102"/>
      <c r="T384" s="42" t="str">
        <f t="shared" ref="T384:T387" si="288">IF(OR(ISBLANK(N384),ISBLANK(P384),ISBLANK(R384)),"数据不完整","")</f>
        <v/>
      </c>
    </row>
    <row r="385" spans="1:20" ht="108" customHeight="1">
      <c r="A385" s="93"/>
      <c r="B385" s="72"/>
      <c r="C385" s="72"/>
      <c r="D385" s="72"/>
      <c r="E385" s="43" t="s">
        <v>188</v>
      </c>
      <c r="F385" s="139" t="str">
        <f>F384</f>
        <v>DRL熄灭</v>
      </c>
      <c r="G385" s="139"/>
      <c r="H385" s="139"/>
      <c r="I385" s="76"/>
      <c r="J385" s="76"/>
      <c r="K385" s="48" t="str">
        <f t="shared" si="285"/>
        <v>合格</v>
      </c>
      <c r="L385" s="48" t="str">
        <f t="shared" si="286"/>
        <v>合格</v>
      </c>
      <c r="M385" s="48" t="str">
        <f t="shared" si="287"/>
        <v>合格</v>
      </c>
      <c r="N385" s="113" t="s">
        <v>496</v>
      </c>
      <c r="O385" s="102"/>
      <c r="P385" s="113" t="s">
        <v>497</v>
      </c>
      <c r="Q385" s="102"/>
      <c r="R385" s="113" t="s">
        <v>497</v>
      </c>
      <c r="S385" s="102"/>
      <c r="T385" s="42" t="str">
        <f t="shared" si="288"/>
        <v/>
      </c>
    </row>
    <row r="386" spans="1:20" ht="111.75" customHeight="1">
      <c r="A386" s="93"/>
      <c r="B386" s="72"/>
      <c r="C386" s="72"/>
      <c r="D386" s="72"/>
      <c r="E386" s="43" t="s">
        <v>189</v>
      </c>
      <c r="F386" s="139" t="str">
        <f>F384</f>
        <v>DRL熄灭</v>
      </c>
      <c r="G386" s="139"/>
      <c r="H386" s="139"/>
      <c r="I386" s="76"/>
      <c r="J386" s="76"/>
      <c r="K386" s="48" t="str">
        <f t="shared" si="285"/>
        <v>合格</v>
      </c>
      <c r="L386" s="48" t="str">
        <f t="shared" si="286"/>
        <v>合格</v>
      </c>
      <c r="M386" s="48" t="str">
        <f t="shared" si="287"/>
        <v>合格</v>
      </c>
      <c r="N386" s="113" t="s">
        <v>496</v>
      </c>
      <c r="O386" s="102"/>
      <c r="P386" s="113" t="s">
        <v>497</v>
      </c>
      <c r="Q386" s="102"/>
      <c r="R386" s="113" t="s">
        <v>497</v>
      </c>
      <c r="S386" s="102"/>
      <c r="T386" s="42" t="str">
        <f t="shared" si="288"/>
        <v/>
      </c>
    </row>
    <row r="387" spans="1:20" ht="99" customHeight="1">
      <c r="A387" s="93"/>
      <c r="B387" s="72"/>
      <c r="C387" s="72"/>
      <c r="D387" s="72"/>
      <c r="E387" s="43" t="s">
        <v>190</v>
      </c>
      <c r="F387" s="139" t="str">
        <f>F384</f>
        <v>DRL熄灭</v>
      </c>
      <c r="G387" s="139"/>
      <c r="H387" s="139"/>
      <c r="I387" s="76"/>
      <c r="J387" s="76"/>
      <c r="K387" s="48" t="str">
        <f t="shared" si="285"/>
        <v>合格</v>
      </c>
      <c r="L387" s="48" t="str">
        <f t="shared" si="286"/>
        <v>合格</v>
      </c>
      <c r="M387" s="48" t="str">
        <f t="shared" si="287"/>
        <v>合格</v>
      </c>
      <c r="N387" s="113" t="s">
        <v>496</v>
      </c>
      <c r="O387" s="102"/>
      <c r="P387" s="113" t="s">
        <v>497</v>
      </c>
      <c r="Q387" s="102"/>
      <c r="R387" s="113" t="s">
        <v>497</v>
      </c>
      <c r="S387" s="102"/>
      <c r="T387" s="42" t="str">
        <f t="shared" si="288"/>
        <v/>
      </c>
    </row>
    <row r="388" spans="1:20" ht="114" customHeight="1">
      <c r="A388" s="93"/>
      <c r="B388" s="72" t="s">
        <v>492</v>
      </c>
      <c r="C388" s="72"/>
      <c r="D388" s="72" t="s">
        <v>37</v>
      </c>
      <c r="E388" s="43" t="s">
        <v>187</v>
      </c>
      <c r="F388" s="139" t="s">
        <v>493</v>
      </c>
      <c r="G388" s="139"/>
      <c r="H388" s="139"/>
      <c r="I388" s="76" t="s">
        <v>302</v>
      </c>
      <c r="J388" s="76"/>
      <c r="K388" s="48" t="str">
        <f t="shared" ref="K388:K391" si="289">IF(N388="是","合格","不合格")</f>
        <v>合格</v>
      </c>
      <c r="L388" s="48" t="str">
        <f t="shared" ref="L388:L391" si="290">IF(P388="是","合格","不合格")</f>
        <v>合格</v>
      </c>
      <c r="M388" s="48" t="str">
        <f t="shared" ref="M388:M391" si="291">IF(R388="是","合格","不合格")</f>
        <v>合格</v>
      </c>
      <c r="N388" s="113" t="s">
        <v>496</v>
      </c>
      <c r="O388" s="102"/>
      <c r="P388" s="113" t="s">
        <v>497</v>
      </c>
      <c r="Q388" s="102"/>
      <c r="R388" s="113" t="s">
        <v>497</v>
      </c>
      <c r="S388" s="102"/>
      <c r="T388" s="42" t="str">
        <f t="shared" ref="T388:T391" si="292">IF(OR(ISBLANK(N388),ISBLANK(P388),ISBLANK(R388)),"数据不完整","")</f>
        <v/>
      </c>
    </row>
    <row r="389" spans="1:20" ht="108" customHeight="1">
      <c r="A389" s="93"/>
      <c r="B389" s="72"/>
      <c r="C389" s="72"/>
      <c r="D389" s="72"/>
      <c r="E389" s="43" t="s">
        <v>188</v>
      </c>
      <c r="F389" s="139" t="str">
        <f>F388</f>
        <v>PL熄灭</v>
      </c>
      <c r="G389" s="139"/>
      <c r="H389" s="139"/>
      <c r="I389" s="76"/>
      <c r="J389" s="76"/>
      <c r="K389" s="48" t="str">
        <f t="shared" si="289"/>
        <v>合格</v>
      </c>
      <c r="L389" s="48" t="str">
        <f t="shared" si="290"/>
        <v>合格</v>
      </c>
      <c r="M389" s="48" t="str">
        <f t="shared" si="291"/>
        <v>合格</v>
      </c>
      <c r="N389" s="113" t="s">
        <v>496</v>
      </c>
      <c r="O389" s="102"/>
      <c r="P389" s="113" t="s">
        <v>497</v>
      </c>
      <c r="Q389" s="102"/>
      <c r="R389" s="113" t="s">
        <v>497</v>
      </c>
      <c r="S389" s="102"/>
      <c r="T389" s="42" t="str">
        <f t="shared" si="292"/>
        <v/>
      </c>
    </row>
    <row r="390" spans="1:20" ht="111.75" customHeight="1">
      <c r="A390" s="93"/>
      <c r="B390" s="72"/>
      <c r="C390" s="72"/>
      <c r="D390" s="72"/>
      <c r="E390" s="43" t="s">
        <v>189</v>
      </c>
      <c r="F390" s="139" t="str">
        <f>F388</f>
        <v>PL熄灭</v>
      </c>
      <c r="G390" s="139"/>
      <c r="H390" s="139"/>
      <c r="I390" s="76"/>
      <c r="J390" s="76"/>
      <c r="K390" s="48" t="str">
        <f t="shared" si="289"/>
        <v>合格</v>
      </c>
      <c r="L390" s="48" t="str">
        <f t="shared" si="290"/>
        <v>合格</v>
      </c>
      <c r="M390" s="48" t="str">
        <f t="shared" si="291"/>
        <v>合格</v>
      </c>
      <c r="N390" s="113" t="s">
        <v>496</v>
      </c>
      <c r="O390" s="102"/>
      <c r="P390" s="113" t="s">
        <v>497</v>
      </c>
      <c r="Q390" s="102"/>
      <c r="R390" s="113" t="s">
        <v>497</v>
      </c>
      <c r="S390" s="102"/>
      <c r="T390" s="42" t="str">
        <f t="shared" si="292"/>
        <v/>
      </c>
    </row>
    <row r="391" spans="1:20" ht="99" customHeight="1">
      <c r="A391" s="93"/>
      <c r="B391" s="72"/>
      <c r="C391" s="72"/>
      <c r="D391" s="72"/>
      <c r="E391" s="43" t="s">
        <v>190</v>
      </c>
      <c r="F391" s="139" t="str">
        <f>F388</f>
        <v>PL熄灭</v>
      </c>
      <c r="G391" s="139"/>
      <c r="H391" s="139"/>
      <c r="I391" s="76"/>
      <c r="J391" s="76"/>
      <c r="K391" s="48" t="str">
        <f t="shared" si="289"/>
        <v>合格</v>
      </c>
      <c r="L391" s="48" t="str">
        <f t="shared" si="290"/>
        <v>合格</v>
      </c>
      <c r="M391" s="48" t="str">
        <f t="shared" si="291"/>
        <v>合格</v>
      </c>
      <c r="N391" s="113" t="s">
        <v>496</v>
      </c>
      <c r="O391" s="102"/>
      <c r="P391" s="113" t="s">
        <v>497</v>
      </c>
      <c r="Q391" s="102"/>
      <c r="R391" s="113" t="s">
        <v>497</v>
      </c>
      <c r="S391" s="102"/>
      <c r="T391" s="42" t="str">
        <f t="shared" si="292"/>
        <v/>
      </c>
    </row>
    <row r="392" spans="1:20" ht="84" customHeight="1">
      <c r="A392" s="93"/>
      <c r="B392" s="72" t="s">
        <v>403</v>
      </c>
      <c r="C392" s="72"/>
      <c r="D392" s="72" t="s">
        <v>37</v>
      </c>
      <c r="E392" s="146" t="s">
        <v>192</v>
      </c>
      <c r="F392" s="148" t="str">
        <f>"TURN全部熄灭"</f>
        <v>TURN全部熄灭</v>
      </c>
      <c r="G392" s="149"/>
      <c r="H392" s="150"/>
      <c r="I392" s="144" t="s">
        <v>302</v>
      </c>
      <c r="J392" s="145"/>
      <c r="K392" s="48" t="str">
        <f t="shared" si="273"/>
        <v>合格</v>
      </c>
      <c r="L392" s="48" t="str">
        <f t="shared" si="274"/>
        <v>合格</v>
      </c>
      <c r="M392" s="48" t="str">
        <f t="shared" si="275"/>
        <v>合格</v>
      </c>
      <c r="N392" s="142" t="s">
        <v>498</v>
      </c>
      <c r="O392" s="143"/>
      <c r="P392" s="142" t="s">
        <v>497</v>
      </c>
      <c r="Q392" s="143"/>
      <c r="R392" s="142" t="s">
        <v>498</v>
      </c>
      <c r="S392" s="143"/>
      <c r="T392" s="42" t="str">
        <f t="shared" si="276"/>
        <v/>
      </c>
    </row>
    <row r="393" spans="1:20" ht="84" customHeight="1">
      <c r="A393" s="93"/>
      <c r="B393" s="72"/>
      <c r="C393" s="72"/>
      <c r="D393" s="72"/>
      <c r="E393" s="147"/>
      <c r="F393" s="86" t="str">
        <f>"测量TURN全部熄灭后的报警线电压；"</f>
        <v>测量TURN全部熄灭后的报警线电压；</v>
      </c>
      <c r="G393" s="86"/>
      <c r="H393" s="86"/>
      <c r="I393" s="86"/>
      <c r="J393" s="86"/>
      <c r="K393" s="45" t="str">
        <f>IF(ABS(N393-9)&gt;0.2,"不合格","合格")</f>
        <v>合格</v>
      </c>
      <c r="L393" s="45" t="str">
        <f>IF(ABS(P393-14)&gt;0.2,"不合格","合格")</f>
        <v>合格</v>
      </c>
      <c r="M393" s="45" t="str">
        <f>IF(ABS(R393-16)&gt;0.2,"不合格","合格")</f>
        <v>合格</v>
      </c>
      <c r="N393" s="103">
        <v>9</v>
      </c>
      <c r="O393" s="103"/>
      <c r="P393" s="103">
        <v>14</v>
      </c>
      <c r="Q393" s="103"/>
      <c r="R393" s="103">
        <v>16</v>
      </c>
      <c r="S393" s="103"/>
      <c r="T393" s="42" t="str">
        <f t="shared" si="276"/>
        <v/>
      </c>
    </row>
    <row r="394" spans="1:20" ht="84" customHeight="1">
      <c r="A394" s="93"/>
      <c r="B394" s="72"/>
      <c r="C394" s="72"/>
      <c r="D394" s="72"/>
      <c r="E394" s="72" t="s">
        <v>193</v>
      </c>
      <c r="F394" s="86" t="str">
        <f>F392</f>
        <v>TURN全部熄灭</v>
      </c>
      <c r="G394" s="86"/>
      <c r="H394" s="86"/>
      <c r="I394" s="76" t="str">
        <f>I392</f>
        <v>非动画模式下故障消除后优先考虑自恢复，如无法做到自恢复，则下次逻辑重新上电后再恢复</v>
      </c>
      <c r="J394" s="76"/>
      <c r="K394" s="48" t="str">
        <f t="shared" ref="K394" si="293">IF(N394="是","合格","不合格")</f>
        <v>合格</v>
      </c>
      <c r="L394" s="48" t="str">
        <f t="shared" ref="L394" si="294">IF(P394="是","合格","不合格")</f>
        <v>合格</v>
      </c>
      <c r="M394" s="48" t="str">
        <f t="shared" ref="M394" si="295">IF(R394="是","合格","不合格")</f>
        <v>合格</v>
      </c>
      <c r="N394" s="142" t="s">
        <v>498</v>
      </c>
      <c r="O394" s="143"/>
      <c r="P394" s="142" t="s">
        <v>497</v>
      </c>
      <c r="Q394" s="143"/>
      <c r="R394" s="142" t="s">
        <v>498</v>
      </c>
      <c r="S394" s="143"/>
      <c r="T394" s="42" t="str">
        <f t="shared" si="276"/>
        <v/>
      </c>
    </row>
    <row r="395" spans="1:20" ht="84" customHeight="1">
      <c r="A395" s="93"/>
      <c r="B395" s="72"/>
      <c r="C395" s="72"/>
      <c r="D395" s="72"/>
      <c r="E395" s="84"/>
      <c r="F395" s="86" t="str">
        <f>"测量TURN全部熄灭后的报警线电压；"</f>
        <v>测量TURN全部熄灭后的报警线电压；</v>
      </c>
      <c r="G395" s="86"/>
      <c r="H395" s="86"/>
      <c r="I395" s="86"/>
      <c r="J395" s="86"/>
      <c r="K395" s="45" t="str">
        <f>IF(ABS(N395-9)&gt;0.2,"不合格","合格")</f>
        <v>合格</v>
      </c>
      <c r="L395" s="45" t="str">
        <f>IF(ABS(P395-14)&gt;0.2,"不合格","合格")</f>
        <v>合格</v>
      </c>
      <c r="M395" s="45" t="str">
        <f>IF(ABS(R395-16)&gt;0.2,"不合格","合格")</f>
        <v>合格</v>
      </c>
      <c r="N395" s="103">
        <v>9</v>
      </c>
      <c r="O395" s="103"/>
      <c r="P395" s="103">
        <v>14</v>
      </c>
      <c r="Q395" s="103"/>
      <c r="R395" s="103">
        <v>16</v>
      </c>
      <c r="S395" s="103"/>
      <c r="T395" s="42" t="str">
        <f t="shared" si="276"/>
        <v/>
      </c>
    </row>
    <row r="396" spans="1:20" ht="84" customHeight="1">
      <c r="A396" s="93"/>
      <c r="B396" s="72"/>
      <c r="C396" s="72"/>
      <c r="D396" s="72"/>
      <c r="E396" s="84" t="s">
        <v>194</v>
      </c>
      <c r="F396" s="86" t="str">
        <f>F392</f>
        <v>TURN全部熄灭</v>
      </c>
      <c r="G396" s="86"/>
      <c r="H396" s="86"/>
      <c r="I396" s="76" t="str">
        <f>I392</f>
        <v>非动画模式下故障消除后优先考虑自恢复，如无法做到自恢复，则下次逻辑重新上电后再恢复</v>
      </c>
      <c r="J396" s="76"/>
      <c r="K396" s="48" t="str">
        <f t="shared" ref="K396" si="296">IF(N396="是","合格","不合格")</f>
        <v>合格</v>
      </c>
      <c r="L396" s="48" t="str">
        <f t="shared" ref="L396" si="297">IF(P396="是","合格","不合格")</f>
        <v>合格</v>
      </c>
      <c r="M396" s="48" t="str">
        <f t="shared" ref="M396" si="298">IF(R396="是","合格","不合格")</f>
        <v>合格</v>
      </c>
      <c r="N396" s="142" t="s">
        <v>498</v>
      </c>
      <c r="O396" s="143"/>
      <c r="P396" s="142" t="s">
        <v>497</v>
      </c>
      <c r="Q396" s="143"/>
      <c r="R396" s="142" t="s">
        <v>498</v>
      </c>
      <c r="S396" s="143"/>
      <c r="T396" s="42" t="str">
        <f t="shared" si="276"/>
        <v/>
      </c>
    </row>
    <row r="397" spans="1:20" ht="84" customHeight="1">
      <c r="A397" s="93"/>
      <c r="B397" s="72"/>
      <c r="C397" s="72"/>
      <c r="D397" s="72"/>
      <c r="E397" s="84"/>
      <c r="F397" s="86" t="str">
        <f>"测量TURN全部熄灭后的报警线电压；"</f>
        <v>测量TURN全部熄灭后的报警线电压；</v>
      </c>
      <c r="G397" s="86"/>
      <c r="H397" s="86"/>
      <c r="I397" s="86"/>
      <c r="J397" s="86"/>
      <c r="K397" s="45" t="str">
        <f>IF(ABS(N397-9)&gt;0.2,"不合格","合格")</f>
        <v>合格</v>
      </c>
      <c r="L397" s="45" t="str">
        <f>IF(ABS(P397-14)&gt;0.2,"不合格","合格")</f>
        <v>合格</v>
      </c>
      <c r="M397" s="45" t="str">
        <f>IF(ABS(R397-16)&gt;0.2,"不合格","合格")</f>
        <v>合格</v>
      </c>
      <c r="N397" s="103">
        <v>9</v>
      </c>
      <c r="O397" s="103"/>
      <c r="P397" s="103">
        <v>14</v>
      </c>
      <c r="Q397" s="103"/>
      <c r="R397" s="103">
        <v>16</v>
      </c>
      <c r="S397" s="103"/>
      <c r="T397" s="42" t="str">
        <f t="shared" si="276"/>
        <v/>
      </c>
    </row>
    <row r="398" spans="1:20" ht="84" customHeight="1">
      <c r="A398" s="93"/>
      <c r="B398" s="72"/>
      <c r="C398" s="72"/>
      <c r="D398" s="72"/>
      <c r="E398" s="84" t="s">
        <v>195</v>
      </c>
      <c r="F398" s="86" t="str">
        <f>F392</f>
        <v>TURN全部熄灭</v>
      </c>
      <c r="G398" s="86"/>
      <c r="H398" s="86"/>
      <c r="I398" s="76" t="e">
        <f>#REF!</f>
        <v>#REF!</v>
      </c>
      <c r="J398" s="76"/>
      <c r="K398" s="48" t="str">
        <f t="shared" ref="K398" si="299">IF(N398="是","合格","不合格")</f>
        <v>合格</v>
      </c>
      <c r="L398" s="48" t="str">
        <f t="shared" ref="L398" si="300">IF(P398="是","合格","不合格")</f>
        <v>合格</v>
      </c>
      <c r="M398" s="48" t="str">
        <f t="shared" ref="M398" si="301">IF(R398="是","合格","不合格")</f>
        <v>合格</v>
      </c>
      <c r="N398" s="142" t="s">
        <v>498</v>
      </c>
      <c r="O398" s="143"/>
      <c r="P398" s="142" t="s">
        <v>497</v>
      </c>
      <c r="Q398" s="143"/>
      <c r="R398" s="142" t="s">
        <v>498</v>
      </c>
      <c r="S398" s="143"/>
      <c r="T398" s="42" t="str">
        <f t="shared" ref="T398:T399" si="302">IF(OR(ISBLANK(N398),ISBLANK(P398),ISBLANK(R398)),"数据不完整","")</f>
        <v/>
      </c>
    </row>
    <row r="399" spans="1:20" ht="84" customHeight="1">
      <c r="A399" s="93"/>
      <c r="B399" s="72"/>
      <c r="C399" s="72"/>
      <c r="D399" s="72"/>
      <c r="E399" s="84"/>
      <c r="F399" s="86" t="str">
        <f>"测量TURN全部熄灭后的报警线电压；"</f>
        <v>测量TURN全部熄灭后的报警线电压；</v>
      </c>
      <c r="G399" s="86"/>
      <c r="H399" s="86"/>
      <c r="I399" s="86"/>
      <c r="J399" s="86"/>
      <c r="K399" s="45" t="str">
        <f>IF(ABS(N399-9)&gt;0.2,"不合格","合格")</f>
        <v>合格</v>
      </c>
      <c r="L399" s="45" t="str">
        <f>IF(ABS(P399-14)&gt;0.2,"不合格","合格")</f>
        <v>合格</v>
      </c>
      <c r="M399" s="65" t="str">
        <f>IF(ABS(R399-16)&gt;0.2,"不合格","合格")</f>
        <v>合格</v>
      </c>
      <c r="N399" s="103">
        <v>9</v>
      </c>
      <c r="O399" s="103"/>
      <c r="P399" s="103">
        <v>14</v>
      </c>
      <c r="Q399" s="103"/>
      <c r="R399" s="103">
        <v>16</v>
      </c>
      <c r="S399" s="103"/>
      <c r="T399" s="42" t="str">
        <f t="shared" si="302"/>
        <v/>
      </c>
    </row>
    <row r="400" spans="1:20" ht="84" customHeight="1">
      <c r="A400" s="93"/>
      <c r="B400" s="72"/>
      <c r="C400" s="72"/>
      <c r="D400" s="72"/>
      <c r="E400" s="74" t="s">
        <v>306</v>
      </c>
      <c r="F400" s="86" t="str">
        <f>F392</f>
        <v>TURN全部熄灭</v>
      </c>
      <c r="G400" s="86"/>
      <c r="H400" s="86"/>
      <c r="I400" s="76" t="str">
        <f>I392</f>
        <v>非动画模式下故障消除后优先考虑自恢复，如无法做到自恢复，则下次逻辑重新上电后再恢复</v>
      </c>
      <c r="J400" s="76"/>
      <c r="K400" s="48" t="str">
        <f t="shared" ref="K400" si="303">IF(N400="是","合格","不合格")</f>
        <v>合格</v>
      </c>
      <c r="L400" s="48" t="str">
        <f t="shared" ref="L400" si="304">IF(P400="是","合格","不合格")</f>
        <v>合格</v>
      </c>
      <c r="M400" s="66" t="str">
        <f t="shared" ref="M400" si="305">IF(R400="是","合格","不合格")</f>
        <v>合格</v>
      </c>
      <c r="N400" s="142" t="s">
        <v>165</v>
      </c>
      <c r="O400" s="143"/>
      <c r="P400" s="142" t="s">
        <v>165</v>
      </c>
      <c r="Q400" s="143"/>
      <c r="R400" s="142" t="s">
        <v>165</v>
      </c>
      <c r="S400" s="143"/>
      <c r="T400" s="42" t="str">
        <f t="shared" si="276"/>
        <v/>
      </c>
    </row>
    <row r="401" spans="1:20" ht="84" customHeight="1">
      <c r="A401" s="93"/>
      <c r="B401" s="72"/>
      <c r="C401" s="72"/>
      <c r="D401" s="72"/>
      <c r="E401" s="74"/>
      <c r="F401" s="86" t="str">
        <f>"测量TURN全部熄灭后的报警线电压；"</f>
        <v>测量TURN全部熄灭后的报警线电压；</v>
      </c>
      <c r="G401" s="86"/>
      <c r="H401" s="86"/>
      <c r="I401" s="86"/>
      <c r="J401" s="86"/>
      <c r="K401" s="45" t="str">
        <f>IF(ABS(N401-9)&gt;0.2,"不合格","合格")</f>
        <v>合格</v>
      </c>
      <c r="L401" s="45" t="str">
        <f>IF(ABS(P401-14)&gt;0.2,"不合格","合格")</f>
        <v>合格</v>
      </c>
      <c r="M401" s="65" t="str">
        <f>IF(ABS(R401-16)&gt;0.2,"不合格","合格")</f>
        <v>合格</v>
      </c>
      <c r="N401" s="103">
        <v>9</v>
      </c>
      <c r="O401" s="103"/>
      <c r="P401" s="103">
        <v>14</v>
      </c>
      <c r="Q401" s="103"/>
      <c r="R401" s="103">
        <v>16</v>
      </c>
      <c r="S401" s="103"/>
      <c r="T401" s="42" t="str">
        <f t="shared" si="276"/>
        <v/>
      </c>
    </row>
    <row r="402" spans="1:20" ht="84" customHeight="1">
      <c r="A402" s="93"/>
      <c r="B402" s="72" t="s">
        <v>404</v>
      </c>
      <c r="C402" s="72"/>
      <c r="D402" s="72" t="s">
        <v>191</v>
      </c>
      <c r="E402" s="84" t="s">
        <v>196</v>
      </c>
      <c r="F402" s="86" t="str">
        <f>"TURN全部熄灭"</f>
        <v>TURN全部熄灭</v>
      </c>
      <c r="G402" s="86"/>
      <c r="H402" s="86"/>
      <c r="I402" s="76" t="s">
        <v>302</v>
      </c>
      <c r="J402" s="76"/>
      <c r="K402" s="48" t="str">
        <f t="shared" ref="K402" si="306">IF(N402="是","合格","不合格")</f>
        <v>合格</v>
      </c>
      <c r="L402" s="48" t="str">
        <f t="shared" ref="L402" si="307">IF(P402="是","合格","不合格")</f>
        <v>合格</v>
      </c>
      <c r="M402" s="66" t="str">
        <f t="shared" ref="M402" si="308">IF(R402="是","合格","不合格")</f>
        <v>合格</v>
      </c>
      <c r="N402" s="142" t="s">
        <v>165</v>
      </c>
      <c r="O402" s="143"/>
      <c r="P402" s="142" t="s">
        <v>165</v>
      </c>
      <c r="Q402" s="143"/>
      <c r="R402" s="142" t="s">
        <v>165</v>
      </c>
      <c r="S402" s="143"/>
      <c r="T402" s="42" t="str">
        <f t="shared" si="276"/>
        <v/>
      </c>
    </row>
    <row r="403" spans="1:20" ht="84" customHeight="1">
      <c r="A403" s="93"/>
      <c r="B403" s="72"/>
      <c r="C403" s="72"/>
      <c r="D403" s="72"/>
      <c r="E403" s="84"/>
      <c r="F403" s="86" t="str">
        <f>"测量TURN全部熄灭后的报警线电压；"</f>
        <v>测量TURN全部熄灭后的报警线电压；</v>
      </c>
      <c r="G403" s="86"/>
      <c r="H403" s="86"/>
      <c r="I403" s="86"/>
      <c r="J403" s="86"/>
      <c r="K403" s="45" t="str">
        <f>IF(ABS(N403-9)&gt;0.2,"不合格","合格")</f>
        <v>合格</v>
      </c>
      <c r="L403" s="45" t="str">
        <f>IF(ABS(P403-14)&gt;0.2,"不合格","合格")</f>
        <v>合格</v>
      </c>
      <c r="M403" s="65" t="str">
        <f>IF(ABS(R403-16)&gt;0.2,"不合格","合格")</f>
        <v>合格</v>
      </c>
      <c r="N403" s="103">
        <v>9</v>
      </c>
      <c r="O403" s="103"/>
      <c r="P403" s="103">
        <v>14</v>
      </c>
      <c r="Q403" s="103"/>
      <c r="R403" s="103">
        <v>16</v>
      </c>
      <c r="S403" s="103"/>
      <c r="T403" s="42" t="str">
        <f t="shared" si="276"/>
        <v/>
      </c>
    </row>
    <row r="404" spans="1:20" ht="84" customHeight="1">
      <c r="A404" s="93"/>
      <c r="B404" s="72"/>
      <c r="C404" s="72"/>
      <c r="D404" s="72"/>
      <c r="E404" s="84" t="s">
        <v>197</v>
      </c>
      <c r="F404" s="86" t="str">
        <f>F402</f>
        <v>TURN全部熄灭</v>
      </c>
      <c r="G404" s="86"/>
      <c r="H404" s="86"/>
      <c r="I404" s="76" t="s">
        <v>302</v>
      </c>
      <c r="J404" s="76"/>
      <c r="K404" s="48" t="str">
        <f t="shared" ref="K404" si="309">IF(N404="是","合格","不合格")</f>
        <v>合格</v>
      </c>
      <c r="L404" s="48" t="str">
        <f t="shared" ref="L404" si="310">IF(P404="是","合格","不合格")</f>
        <v>合格</v>
      </c>
      <c r="M404" s="48" t="str">
        <f t="shared" ref="M404" si="311">IF(R404="是","合格","不合格")</f>
        <v>合格</v>
      </c>
      <c r="N404" s="142" t="s">
        <v>498</v>
      </c>
      <c r="O404" s="143"/>
      <c r="P404" s="142" t="s">
        <v>497</v>
      </c>
      <c r="Q404" s="143"/>
      <c r="R404" s="142" t="s">
        <v>498</v>
      </c>
      <c r="S404" s="143"/>
      <c r="T404" s="42" t="str">
        <f t="shared" si="276"/>
        <v/>
      </c>
    </row>
    <row r="405" spans="1:20" ht="84" customHeight="1">
      <c r="A405" s="93"/>
      <c r="B405" s="72"/>
      <c r="C405" s="72"/>
      <c r="D405" s="72"/>
      <c r="E405" s="84"/>
      <c r="F405" s="86" t="str">
        <f>"测量TURN全部熄灭后的报警线电压；"</f>
        <v>测量TURN全部熄灭后的报警线电压；</v>
      </c>
      <c r="G405" s="86"/>
      <c r="H405" s="86"/>
      <c r="I405" s="86"/>
      <c r="J405" s="86"/>
      <c r="K405" s="45" t="str">
        <f>IF(ABS(N405-9)&gt;0.2,"不合格","合格")</f>
        <v>合格</v>
      </c>
      <c r="L405" s="45" t="str">
        <f>IF(ABS(P405-14)&gt;0.2,"不合格","合格")</f>
        <v>合格</v>
      </c>
      <c r="M405" s="45" t="str">
        <f>IF(ABS(R405-16)&gt;0.2,"不合格","合格")</f>
        <v>合格</v>
      </c>
      <c r="N405" s="103">
        <v>9</v>
      </c>
      <c r="O405" s="103"/>
      <c r="P405" s="103">
        <v>14</v>
      </c>
      <c r="Q405" s="103"/>
      <c r="R405" s="103">
        <v>16</v>
      </c>
      <c r="S405" s="103"/>
      <c r="T405" s="42" t="str">
        <f t="shared" si="276"/>
        <v/>
      </c>
    </row>
    <row r="406" spans="1:20" ht="84" customHeight="1">
      <c r="A406" s="93"/>
      <c r="B406" s="72" t="s">
        <v>405</v>
      </c>
      <c r="C406" s="72"/>
      <c r="D406" s="72" t="s">
        <v>37</v>
      </c>
      <c r="E406" s="72" t="s">
        <v>192</v>
      </c>
      <c r="F406" s="86" t="str">
        <f>"TURN全部熄灭&amp;DRL ON"</f>
        <v>TURN全部熄灭&amp;DRL ON</v>
      </c>
      <c r="G406" s="86"/>
      <c r="H406" s="86"/>
      <c r="I406" s="76" t="s">
        <v>302</v>
      </c>
      <c r="J406" s="76"/>
      <c r="K406" s="48" t="str">
        <f t="shared" ref="K406" si="312">IF(N406="是","合格","不合格")</f>
        <v>合格</v>
      </c>
      <c r="L406" s="48" t="str">
        <f t="shared" ref="L406" si="313">IF(P406="是","合格","不合格")</f>
        <v>合格</v>
      </c>
      <c r="M406" s="48" t="str">
        <f t="shared" ref="M406" si="314">IF(R406="是","合格","不合格")</f>
        <v>合格</v>
      </c>
      <c r="N406" s="142" t="s">
        <v>498</v>
      </c>
      <c r="O406" s="143"/>
      <c r="P406" s="142" t="s">
        <v>497</v>
      </c>
      <c r="Q406" s="143"/>
      <c r="R406" s="142" t="s">
        <v>498</v>
      </c>
      <c r="S406" s="143"/>
      <c r="T406" s="42" t="str">
        <f t="shared" ref="T406:T433" si="315">IF(OR(ISBLANK(N406),ISBLANK(P406),ISBLANK(R406)),"数据不完整","")</f>
        <v/>
      </c>
    </row>
    <row r="407" spans="1:20" ht="84" customHeight="1">
      <c r="A407" s="93"/>
      <c r="B407" s="72"/>
      <c r="C407" s="72"/>
      <c r="D407" s="72"/>
      <c r="E407" s="84"/>
      <c r="F407" s="86" t="str">
        <f>"测量TURN全部熄灭后的报警线电压；"</f>
        <v>测量TURN全部熄灭后的报警线电压；</v>
      </c>
      <c r="G407" s="86"/>
      <c r="H407" s="86"/>
      <c r="I407" s="86"/>
      <c r="J407" s="86"/>
      <c r="K407" s="45" t="str">
        <f>IF(ABS(N407-9)&gt;0.2,"不合格","合格")</f>
        <v>合格</v>
      </c>
      <c r="L407" s="45" t="str">
        <f>IF(ABS(P407-14)&gt;0.2,"不合格","合格")</f>
        <v>合格</v>
      </c>
      <c r="M407" s="45" t="str">
        <f>IF(ABS(R407-16)&gt;0.2,"不合格","合格")</f>
        <v>合格</v>
      </c>
      <c r="N407" s="103">
        <v>9</v>
      </c>
      <c r="O407" s="103"/>
      <c r="P407" s="103">
        <v>14</v>
      </c>
      <c r="Q407" s="103"/>
      <c r="R407" s="103">
        <v>16</v>
      </c>
      <c r="S407" s="103"/>
      <c r="T407" s="42" t="str">
        <f t="shared" si="315"/>
        <v/>
      </c>
    </row>
    <row r="408" spans="1:20" ht="84" customHeight="1">
      <c r="A408" s="93"/>
      <c r="B408" s="72"/>
      <c r="C408" s="72"/>
      <c r="D408" s="72"/>
      <c r="E408" s="72" t="s">
        <v>193</v>
      </c>
      <c r="F408" s="86" t="str">
        <f>F406</f>
        <v>TURN全部熄灭&amp;DRL ON</v>
      </c>
      <c r="G408" s="86"/>
      <c r="H408" s="86"/>
      <c r="I408" s="76" t="str">
        <f>I406</f>
        <v>非动画模式下故障消除后优先考虑自恢复，如无法做到自恢复，则下次逻辑重新上电后再恢复</v>
      </c>
      <c r="J408" s="76"/>
      <c r="K408" s="48" t="str">
        <f t="shared" ref="K408" si="316">IF(N408="是","合格","不合格")</f>
        <v>合格</v>
      </c>
      <c r="L408" s="48" t="str">
        <f t="shared" ref="L408" si="317">IF(P408="是","合格","不合格")</f>
        <v>合格</v>
      </c>
      <c r="M408" s="48" t="str">
        <f t="shared" ref="M408" si="318">IF(R408="是","合格","不合格")</f>
        <v>合格</v>
      </c>
      <c r="N408" s="142" t="s">
        <v>498</v>
      </c>
      <c r="O408" s="143"/>
      <c r="P408" s="142" t="s">
        <v>497</v>
      </c>
      <c r="Q408" s="143"/>
      <c r="R408" s="142" t="s">
        <v>498</v>
      </c>
      <c r="S408" s="143"/>
      <c r="T408" s="42" t="str">
        <f t="shared" si="315"/>
        <v/>
      </c>
    </row>
    <row r="409" spans="1:20" ht="84" customHeight="1">
      <c r="A409" s="93"/>
      <c r="B409" s="72"/>
      <c r="C409" s="72"/>
      <c r="D409" s="72"/>
      <c r="E409" s="84"/>
      <c r="F409" s="86" t="str">
        <f>"测量TURN全部熄灭后的报警线电压；"</f>
        <v>测量TURN全部熄灭后的报警线电压；</v>
      </c>
      <c r="G409" s="86"/>
      <c r="H409" s="86"/>
      <c r="I409" s="86"/>
      <c r="J409" s="86"/>
      <c r="K409" s="45" t="str">
        <f>IF(ABS(N409-9)&gt;0.2,"不合格","合格")</f>
        <v>合格</v>
      </c>
      <c r="L409" s="45" t="str">
        <f>IF(ABS(P409-14)&gt;0.2,"不合格","合格")</f>
        <v>合格</v>
      </c>
      <c r="M409" s="45" t="str">
        <f>IF(ABS(R409-16)&gt;0.2,"不合格","合格")</f>
        <v>合格</v>
      </c>
      <c r="N409" s="103">
        <v>9</v>
      </c>
      <c r="O409" s="103"/>
      <c r="P409" s="103">
        <v>14</v>
      </c>
      <c r="Q409" s="103"/>
      <c r="R409" s="103">
        <v>16</v>
      </c>
      <c r="S409" s="103"/>
      <c r="T409" s="42" t="str">
        <f t="shared" si="315"/>
        <v/>
      </c>
    </row>
    <row r="410" spans="1:20" ht="84" customHeight="1">
      <c r="A410" s="93"/>
      <c r="B410" s="72"/>
      <c r="C410" s="72"/>
      <c r="D410" s="72"/>
      <c r="E410" s="84" t="s">
        <v>194</v>
      </c>
      <c r="F410" s="86" t="str">
        <f>F406</f>
        <v>TURN全部熄灭&amp;DRL ON</v>
      </c>
      <c r="G410" s="86"/>
      <c r="H410" s="86"/>
      <c r="I410" s="76" t="str">
        <f>I406</f>
        <v>非动画模式下故障消除后优先考虑自恢复，如无法做到自恢复，则下次逻辑重新上电后再恢复</v>
      </c>
      <c r="J410" s="76"/>
      <c r="K410" s="48" t="str">
        <f t="shared" ref="K410" si="319">IF(N410="是","合格","不合格")</f>
        <v>合格</v>
      </c>
      <c r="L410" s="48" t="str">
        <f t="shared" ref="L410" si="320">IF(P410="是","合格","不合格")</f>
        <v>合格</v>
      </c>
      <c r="M410" s="48" t="str">
        <f t="shared" ref="M410" si="321">IF(R410="是","合格","不合格")</f>
        <v>合格</v>
      </c>
      <c r="N410" s="142" t="s">
        <v>498</v>
      </c>
      <c r="O410" s="143"/>
      <c r="P410" s="142" t="s">
        <v>497</v>
      </c>
      <c r="Q410" s="143"/>
      <c r="R410" s="142" t="s">
        <v>498</v>
      </c>
      <c r="S410" s="143"/>
      <c r="T410" s="42" t="str">
        <f t="shared" si="315"/>
        <v/>
      </c>
    </row>
    <row r="411" spans="1:20" ht="84" customHeight="1">
      <c r="A411" s="93"/>
      <c r="B411" s="72"/>
      <c r="C411" s="72"/>
      <c r="D411" s="72"/>
      <c r="E411" s="84"/>
      <c r="F411" s="86" t="str">
        <f>"测量TURN全部熄灭后的报警线电压；"</f>
        <v>测量TURN全部熄灭后的报警线电压；</v>
      </c>
      <c r="G411" s="86"/>
      <c r="H411" s="86"/>
      <c r="I411" s="86"/>
      <c r="J411" s="86"/>
      <c r="K411" s="45" t="str">
        <f>IF(ABS(N411-9)&gt;0.2,"不合格","合格")</f>
        <v>合格</v>
      </c>
      <c r="L411" s="45" t="str">
        <f>IF(ABS(P411-14)&gt;0.2,"不合格","合格")</f>
        <v>合格</v>
      </c>
      <c r="M411" s="45" t="str">
        <f>IF(ABS(R411-16)&gt;0.2,"不合格","合格")</f>
        <v>合格</v>
      </c>
      <c r="N411" s="103">
        <v>9</v>
      </c>
      <c r="O411" s="103"/>
      <c r="P411" s="103">
        <v>14</v>
      </c>
      <c r="Q411" s="103"/>
      <c r="R411" s="103">
        <v>16</v>
      </c>
      <c r="S411" s="103"/>
      <c r="T411" s="42" t="str">
        <f t="shared" si="315"/>
        <v/>
      </c>
    </row>
    <row r="412" spans="1:20" ht="84" customHeight="1">
      <c r="A412" s="93"/>
      <c r="B412" s="72"/>
      <c r="C412" s="72"/>
      <c r="D412" s="72"/>
      <c r="E412" s="84" t="s">
        <v>195</v>
      </c>
      <c r="F412" s="86" t="str">
        <f>F406</f>
        <v>TURN全部熄灭&amp;DRL ON</v>
      </c>
      <c r="G412" s="86"/>
      <c r="H412" s="86"/>
      <c r="I412" s="76" t="e">
        <f>#REF!</f>
        <v>#REF!</v>
      </c>
      <c r="J412" s="76"/>
      <c r="K412" s="48" t="str">
        <f t="shared" ref="K412" si="322">IF(N412="是","合格","不合格")</f>
        <v>合格</v>
      </c>
      <c r="L412" s="48" t="str">
        <f t="shared" ref="L412" si="323">IF(P412="是","合格","不合格")</f>
        <v>合格</v>
      </c>
      <c r="M412" s="48" t="str">
        <f t="shared" ref="M412" si="324">IF(R412="是","合格","不合格")</f>
        <v>合格</v>
      </c>
      <c r="N412" s="142" t="s">
        <v>498</v>
      </c>
      <c r="O412" s="143"/>
      <c r="P412" s="142" t="s">
        <v>497</v>
      </c>
      <c r="Q412" s="143"/>
      <c r="R412" s="142" t="s">
        <v>498</v>
      </c>
      <c r="S412" s="143"/>
      <c r="T412" s="42" t="str">
        <f t="shared" si="315"/>
        <v/>
      </c>
    </row>
    <row r="413" spans="1:20" ht="84" customHeight="1">
      <c r="A413" s="93"/>
      <c r="B413" s="72"/>
      <c r="C413" s="72"/>
      <c r="D413" s="72"/>
      <c r="E413" s="84"/>
      <c r="F413" s="86" t="str">
        <f>"测量TURN全部熄灭后的报警线电压；"</f>
        <v>测量TURN全部熄灭后的报警线电压；</v>
      </c>
      <c r="G413" s="86"/>
      <c r="H413" s="86"/>
      <c r="I413" s="86"/>
      <c r="J413" s="86"/>
      <c r="K413" s="45" t="str">
        <f>IF(ABS(N413-9)&gt;0.2,"不合格","合格")</f>
        <v>合格</v>
      </c>
      <c r="L413" s="45" t="str">
        <f>IF(ABS(P413-14)&gt;0.2,"不合格","合格")</f>
        <v>合格</v>
      </c>
      <c r="M413" s="45" t="str">
        <f>IF(ABS(R413-16)&gt;0.2,"不合格","合格")</f>
        <v>合格</v>
      </c>
      <c r="N413" s="103">
        <v>9</v>
      </c>
      <c r="O413" s="103"/>
      <c r="P413" s="103">
        <v>14</v>
      </c>
      <c r="Q413" s="103"/>
      <c r="R413" s="103">
        <v>16</v>
      </c>
      <c r="S413" s="103"/>
      <c r="T413" s="42" t="str">
        <f t="shared" si="315"/>
        <v/>
      </c>
    </row>
    <row r="414" spans="1:20" ht="84" customHeight="1">
      <c r="A414" s="93"/>
      <c r="B414" s="72"/>
      <c r="C414" s="72"/>
      <c r="D414" s="72"/>
      <c r="E414" s="74" t="s">
        <v>306</v>
      </c>
      <c r="F414" s="86" t="str">
        <f>F406</f>
        <v>TURN全部熄灭&amp;DRL ON</v>
      </c>
      <c r="G414" s="86"/>
      <c r="H414" s="86"/>
      <c r="I414" s="76" t="str">
        <f>I406</f>
        <v>非动画模式下故障消除后优先考虑自恢复，如无法做到自恢复，则下次逻辑重新上电后再恢复</v>
      </c>
      <c r="J414" s="76"/>
      <c r="K414" s="48" t="str">
        <f t="shared" ref="K414" si="325">IF(N414="是","合格","不合格")</f>
        <v>合格</v>
      </c>
      <c r="L414" s="48" t="str">
        <f t="shared" ref="L414" si="326">IF(P414="是","合格","不合格")</f>
        <v>合格</v>
      </c>
      <c r="M414" s="48" t="str">
        <f t="shared" ref="M414" si="327">IF(R414="是","合格","不合格")</f>
        <v>合格</v>
      </c>
      <c r="N414" s="142" t="s">
        <v>498</v>
      </c>
      <c r="O414" s="143"/>
      <c r="P414" s="142" t="s">
        <v>497</v>
      </c>
      <c r="Q414" s="143"/>
      <c r="R414" s="142" t="s">
        <v>498</v>
      </c>
      <c r="S414" s="143"/>
      <c r="T414" s="42" t="str">
        <f t="shared" si="315"/>
        <v/>
      </c>
    </row>
    <row r="415" spans="1:20" ht="84" customHeight="1">
      <c r="A415" s="93"/>
      <c r="B415" s="72"/>
      <c r="C415" s="72"/>
      <c r="D415" s="72"/>
      <c r="E415" s="74"/>
      <c r="F415" s="86" t="str">
        <f>"测量TURN全部熄灭后的报警线电压；"</f>
        <v>测量TURN全部熄灭后的报警线电压；</v>
      </c>
      <c r="G415" s="86"/>
      <c r="H415" s="86"/>
      <c r="I415" s="86"/>
      <c r="J415" s="86"/>
      <c r="K415" s="45" t="str">
        <f>IF(ABS(N415-9)&gt;0.2,"不合格","合格")</f>
        <v>合格</v>
      </c>
      <c r="L415" s="45" t="str">
        <f>IF(ABS(P415-14)&gt;0.2,"不合格","合格")</f>
        <v>合格</v>
      </c>
      <c r="M415" s="45" t="str">
        <f>IF(ABS(R415-16)&gt;0.2,"不合格","合格")</f>
        <v>合格</v>
      </c>
      <c r="N415" s="103">
        <v>9</v>
      </c>
      <c r="O415" s="103"/>
      <c r="P415" s="103">
        <v>14</v>
      </c>
      <c r="Q415" s="103"/>
      <c r="R415" s="103">
        <v>16</v>
      </c>
      <c r="S415" s="103"/>
      <c r="T415" s="42" t="str">
        <f t="shared" si="315"/>
        <v/>
      </c>
    </row>
    <row r="416" spans="1:20" ht="84" customHeight="1">
      <c r="A416" s="93"/>
      <c r="B416" s="72" t="str">
        <f>B406</f>
        <v>TURN+Mini1 Logic 3 105Hz 45%-100%有效</v>
      </c>
      <c r="C416" s="72"/>
      <c r="D416" s="72" t="s">
        <v>191</v>
      </c>
      <c r="E416" s="84" t="s">
        <v>196</v>
      </c>
      <c r="F416" s="86" t="str">
        <f>F406</f>
        <v>TURN全部熄灭&amp;DRL ON</v>
      </c>
      <c r="G416" s="86"/>
      <c r="H416" s="86"/>
      <c r="I416" s="76" t="s">
        <v>302</v>
      </c>
      <c r="J416" s="76"/>
      <c r="K416" s="48" t="str">
        <f t="shared" ref="K416" si="328">IF(N416="是","合格","不合格")</f>
        <v>合格</v>
      </c>
      <c r="L416" s="48" t="str">
        <f t="shared" ref="L416" si="329">IF(P416="是","合格","不合格")</f>
        <v>合格</v>
      </c>
      <c r="M416" s="48" t="str">
        <f t="shared" ref="M416" si="330">IF(R416="是","合格","不合格")</f>
        <v>合格</v>
      </c>
      <c r="N416" s="142" t="s">
        <v>498</v>
      </c>
      <c r="O416" s="143"/>
      <c r="P416" s="142" t="s">
        <v>497</v>
      </c>
      <c r="Q416" s="143"/>
      <c r="R416" s="142" t="s">
        <v>498</v>
      </c>
      <c r="S416" s="143"/>
      <c r="T416" s="42" t="str">
        <f t="shared" si="315"/>
        <v/>
      </c>
    </row>
    <row r="417" spans="1:20" ht="84" customHeight="1">
      <c r="A417" s="93"/>
      <c r="B417" s="72"/>
      <c r="C417" s="72"/>
      <c r="D417" s="72"/>
      <c r="E417" s="84"/>
      <c r="F417" s="86" t="str">
        <f>"测量TURN全部熄灭后的报警线电压；"</f>
        <v>测量TURN全部熄灭后的报警线电压；</v>
      </c>
      <c r="G417" s="86"/>
      <c r="H417" s="86"/>
      <c r="I417" s="86"/>
      <c r="J417" s="86"/>
      <c r="K417" s="45" t="str">
        <f>IF(ABS(N417-9)&gt;0.2,"不合格","合格")</f>
        <v>合格</v>
      </c>
      <c r="L417" s="45" t="str">
        <f>IF(ABS(P417-14)&gt;0.2,"不合格","合格")</f>
        <v>合格</v>
      </c>
      <c r="M417" s="45" t="str">
        <f>IF(ABS(R417-16)&gt;0.2,"不合格","合格")</f>
        <v>合格</v>
      </c>
      <c r="N417" s="103">
        <v>9</v>
      </c>
      <c r="O417" s="103"/>
      <c r="P417" s="103">
        <v>14</v>
      </c>
      <c r="Q417" s="103"/>
      <c r="R417" s="103">
        <v>16</v>
      </c>
      <c r="S417" s="103"/>
      <c r="T417" s="42" t="str">
        <f t="shared" si="315"/>
        <v/>
      </c>
    </row>
    <row r="418" spans="1:20" ht="84" customHeight="1">
      <c r="A418" s="93"/>
      <c r="B418" s="72"/>
      <c r="C418" s="72"/>
      <c r="D418" s="72"/>
      <c r="E418" s="84" t="s">
        <v>197</v>
      </c>
      <c r="F418" s="86" t="str">
        <f>F416</f>
        <v>TURN全部熄灭&amp;DRL ON</v>
      </c>
      <c r="G418" s="86"/>
      <c r="H418" s="86"/>
      <c r="I418" s="76" t="s">
        <v>302</v>
      </c>
      <c r="J418" s="76"/>
      <c r="K418" s="48" t="str">
        <f t="shared" ref="K418" si="331">IF(N418="是","合格","不合格")</f>
        <v>合格</v>
      </c>
      <c r="L418" s="48" t="str">
        <f t="shared" ref="L418" si="332">IF(P418="是","合格","不合格")</f>
        <v>合格</v>
      </c>
      <c r="M418" s="48" t="str">
        <f t="shared" ref="M418" si="333">IF(R418="是","合格","不合格")</f>
        <v>合格</v>
      </c>
      <c r="N418" s="142" t="s">
        <v>498</v>
      </c>
      <c r="O418" s="143"/>
      <c r="P418" s="142" t="s">
        <v>497</v>
      </c>
      <c r="Q418" s="143"/>
      <c r="R418" s="142" t="s">
        <v>498</v>
      </c>
      <c r="S418" s="143"/>
      <c r="T418" s="42" t="str">
        <f t="shared" si="315"/>
        <v/>
      </c>
    </row>
    <row r="419" spans="1:20" ht="84" customHeight="1">
      <c r="A419" s="93"/>
      <c r="B419" s="72"/>
      <c r="C419" s="72"/>
      <c r="D419" s="72"/>
      <c r="E419" s="84"/>
      <c r="F419" s="86" t="str">
        <f>"测量TURN全部熄灭后的报警线电压；"</f>
        <v>测量TURN全部熄灭后的报警线电压；</v>
      </c>
      <c r="G419" s="86"/>
      <c r="H419" s="86"/>
      <c r="I419" s="86"/>
      <c r="J419" s="86"/>
      <c r="K419" s="45" t="str">
        <f>IF(ABS(N419-9)&gt;0.2,"不合格","合格")</f>
        <v>合格</v>
      </c>
      <c r="L419" s="45" t="str">
        <f>IF(ABS(P419-14)&gt;0.2,"不合格","合格")</f>
        <v>合格</v>
      </c>
      <c r="M419" s="45" t="str">
        <f>IF(ABS(R419-16)&gt;0.2,"不合格","合格")</f>
        <v>合格</v>
      </c>
      <c r="N419" s="103">
        <v>9</v>
      </c>
      <c r="O419" s="103"/>
      <c r="P419" s="103">
        <v>14</v>
      </c>
      <c r="Q419" s="103"/>
      <c r="R419" s="103">
        <v>16</v>
      </c>
      <c r="S419" s="103"/>
      <c r="T419" s="42" t="str">
        <f t="shared" si="315"/>
        <v/>
      </c>
    </row>
    <row r="420" spans="1:20" ht="84" customHeight="1">
      <c r="A420" s="93"/>
      <c r="B420" s="72" t="s">
        <v>406</v>
      </c>
      <c r="C420" s="72"/>
      <c r="D420" s="72" t="s">
        <v>37</v>
      </c>
      <c r="E420" s="72" t="s">
        <v>192</v>
      </c>
      <c r="F420" s="86" t="str">
        <f>"TURN全部熄灭&amp;PL ON"</f>
        <v>TURN全部熄灭&amp;PL ON</v>
      </c>
      <c r="G420" s="86"/>
      <c r="H420" s="86"/>
      <c r="I420" s="76" t="s">
        <v>302</v>
      </c>
      <c r="J420" s="76"/>
      <c r="K420" s="48" t="str">
        <f t="shared" ref="K420" si="334">IF(N420="是","合格","不合格")</f>
        <v>合格</v>
      </c>
      <c r="L420" s="48" t="str">
        <f t="shared" ref="L420" si="335">IF(P420="是","合格","不合格")</f>
        <v>合格</v>
      </c>
      <c r="M420" s="48" t="str">
        <f t="shared" ref="M420" si="336">IF(R420="是","合格","不合格")</f>
        <v>合格</v>
      </c>
      <c r="N420" s="142" t="s">
        <v>498</v>
      </c>
      <c r="O420" s="143"/>
      <c r="P420" s="142" t="s">
        <v>497</v>
      </c>
      <c r="Q420" s="143"/>
      <c r="R420" s="142" t="s">
        <v>498</v>
      </c>
      <c r="S420" s="143"/>
      <c r="T420" s="42" t="str">
        <f t="shared" si="315"/>
        <v/>
      </c>
    </row>
    <row r="421" spans="1:20" ht="84" customHeight="1">
      <c r="A421" s="93"/>
      <c r="B421" s="72"/>
      <c r="C421" s="72"/>
      <c r="D421" s="72"/>
      <c r="E421" s="84"/>
      <c r="F421" s="86" t="str">
        <f>"测量TURN全部熄灭后的报警线电压；"</f>
        <v>测量TURN全部熄灭后的报警线电压；</v>
      </c>
      <c r="G421" s="86"/>
      <c r="H421" s="86"/>
      <c r="I421" s="86"/>
      <c r="J421" s="86"/>
      <c r="K421" s="45" t="str">
        <f>IF(ABS(N421-9)&gt;0.2,"不合格","合格")</f>
        <v>合格</v>
      </c>
      <c r="L421" s="45" t="str">
        <f>IF(ABS(P421-14)&gt;0.2,"不合格","合格")</f>
        <v>合格</v>
      </c>
      <c r="M421" s="45" t="str">
        <f>IF(ABS(R421-16)&gt;0.2,"不合格","合格")</f>
        <v>合格</v>
      </c>
      <c r="N421" s="103">
        <v>9</v>
      </c>
      <c r="O421" s="103"/>
      <c r="P421" s="103">
        <v>14</v>
      </c>
      <c r="Q421" s="103"/>
      <c r="R421" s="103">
        <v>16</v>
      </c>
      <c r="S421" s="103"/>
      <c r="T421" s="42" t="str">
        <f t="shared" si="315"/>
        <v/>
      </c>
    </row>
    <row r="422" spans="1:20" ht="84" customHeight="1">
      <c r="A422" s="93"/>
      <c r="B422" s="72"/>
      <c r="C422" s="72"/>
      <c r="D422" s="72"/>
      <c r="E422" s="72" t="s">
        <v>193</v>
      </c>
      <c r="F422" s="86" t="str">
        <f>F420</f>
        <v>TURN全部熄灭&amp;PL ON</v>
      </c>
      <c r="G422" s="86"/>
      <c r="H422" s="86"/>
      <c r="I422" s="76" t="str">
        <f>I420</f>
        <v>非动画模式下故障消除后优先考虑自恢复，如无法做到自恢复，则下次逻辑重新上电后再恢复</v>
      </c>
      <c r="J422" s="76"/>
      <c r="K422" s="48" t="str">
        <f t="shared" ref="K422" si="337">IF(N422="是","合格","不合格")</f>
        <v>合格</v>
      </c>
      <c r="L422" s="48" t="str">
        <f t="shared" ref="L422" si="338">IF(P422="是","合格","不合格")</f>
        <v>合格</v>
      </c>
      <c r="M422" s="48" t="str">
        <f t="shared" ref="M422" si="339">IF(R422="是","合格","不合格")</f>
        <v>合格</v>
      </c>
      <c r="N422" s="142" t="s">
        <v>498</v>
      </c>
      <c r="O422" s="143"/>
      <c r="P422" s="142" t="s">
        <v>497</v>
      </c>
      <c r="Q422" s="143"/>
      <c r="R422" s="142" t="s">
        <v>498</v>
      </c>
      <c r="S422" s="143"/>
      <c r="T422" s="42" t="str">
        <f t="shared" si="315"/>
        <v/>
      </c>
    </row>
    <row r="423" spans="1:20" ht="84" customHeight="1">
      <c r="A423" s="93"/>
      <c r="B423" s="72"/>
      <c r="C423" s="72"/>
      <c r="D423" s="72"/>
      <c r="E423" s="84"/>
      <c r="F423" s="86" t="str">
        <f>"测量TURN全部熄灭后的报警线电压；"</f>
        <v>测量TURN全部熄灭后的报警线电压；</v>
      </c>
      <c r="G423" s="86"/>
      <c r="H423" s="86"/>
      <c r="I423" s="86"/>
      <c r="J423" s="86"/>
      <c r="K423" s="45" t="str">
        <f>IF(ABS(N423-9)&gt;0.2,"不合格","合格")</f>
        <v>合格</v>
      </c>
      <c r="L423" s="45" t="str">
        <f>IF(ABS(P423-14)&gt;0.2,"不合格","合格")</f>
        <v>合格</v>
      </c>
      <c r="M423" s="45" t="str">
        <f>IF(ABS(R423-16)&gt;0.2,"不合格","合格")</f>
        <v>合格</v>
      </c>
      <c r="N423" s="103">
        <v>9</v>
      </c>
      <c r="O423" s="103"/>
      <c r="P423" s="103">
        <v>14</v>
      </c>
      <c r="Q423" s="103"/>
      <c r="R423" s="103">
        <v>16</v>
      </c>
      <c r="S423" s="103"/>
      <c r="T423" s="42" t="str">
        <f t="shared" si="315"/>
        <v/>
      </c>
    </row>
    <row r="424" spans="1:20" ht="84" customHeight="1">
      <c r="A424" s="93"/>
      <c r="B424" s="72"/>
      <c r="C424" s="72"/>
      <c r="D424" s="72"/>
      <c r="E424" s="84" t="s">
        <v>194</v>
      </c>
      <c r="F424" s="86" t="str">
        <f>F420</f>
        <v>TURN全部熄灭&amp;PL ON</v>
      </c>
      <c r="G424" s="86"/>
      <c r="H424" s="86"/>
      <c r="I424" s="76" t="str">
        <f>I420</f>
        <v>非动画模式下故障消除后优先考虑自恢复，如无法做到自恢复，则下次逻辑重新上电后再恢复</v>
      </c>
      <c r="J424" s="76"/>
      <c r="K424" s="48" t="str">
        <f t="shared" ref="K424" si="340">IF(N424="是","合格","不合格")</f>
        <v>合格</v>
      </c>
      <c r="L424" s="48" t="str">
        <f t="shared" ref="L424" si="341">IF(P424="是","合格","不合格")</f>
        <v>合格</v>
      </c>
      <c r="M424" s="48" t="str">
        <f t="shared" ref="M424" si="342">IF(R424="是","合格","不合格")</f>
        <v>合格</v>
      </c>
      <c r="N424" s="142" t="s">
        <v>498</v>
      </c>
      <c r="O424" s="143"/>
      <c r="P424" s="142" t="s">
        <v>497</v>
      </c>
      <c r="Q424" s="143"/>
      <c r="R424" s="142" t="s">
        <v>498</v>
      </c>
      <c r="S424" s="143"/>
      <c r="T424" s="42" t="str">
        <f t="shared" si="315"/>
        <v/>
      </c>
    </row>
    <row r="425" spans="1:20" ht="84" customHeight="1">
      <c r="A425" s="93"/>
      <c r="B425" s="72"/>
      <c r="C425" s="72"/>
      <c r="D425" s="72"/>
      <c r="E425" s="84"/>
      <c r="F425" s="86" t="str">
        <f>"测量TURN全部熄灭后的报警线电压；"</f>
        <v>测量TURN全部熄灭后的报警线电压；</v>
      </c>
      <c r="G425" s="86"/>
      <c r="H425" s="86"/>
      <c r="I425" s="86"/>
      <c r="J425" s="86"/>
      <c r="K425" s="45" t="str">
        <f>IF(ABS(N425-9)&gt;0.2,"不合格","合格")</f>
        <v>合格</v>
      </c>
      <c r="L425" s="45" t="str">
        <f>IF(ABS(P425-14)&gt;0.2,"不合格","合格")</f>
        <v>合格</v>
      </c>
      <c r="M425" s="45" t="str">
        <f>IF(ABS(R425-16)&gt;0.2,"不合格","合格")</f>
        <v>合格</v>
      </c>
      <c r="N425" s="103">
        <v>9</v>
      </c>
      <c r="O425" s="103"/>
      <c r="P425" s="103">
        <v>14</v>
      </c>
      <c r="Q425" s="103"/>
      <c r="R425" s="103">
        <v>16</v>
      </c>
      <c r="S425" s="103"/>
      <c r="T425" s="42" t="str">
        <f t="shared" si="315"/>
        <v/>
      </c>
    </row>
    <row r="426" spans="1:20" ht="84" customHeight="1">
      <c r="A426" s="93"/>
      <c r="B426" s="72"/>
      <c r="C426" s="72"/>
      <c r="D426" s="72"/>
      <c r="E426" s="84" t="s">
        <v>195</v>
      </c>
      <c r="F426" s="86" t="str">
        <f>F420</f>
        <v>TURN全部熄灭&amp;PL ON</v>
      </c>
      <c r="G426" s="86"/>
      <c r="H426" s="86"/>
      <c r="I426" s="76" t="e">
        <f>#REF!</f>
        <v>#REF!</v>
      </c>
      <c r="J426" s="76"/>
      <c r="K426" s="48" t="str">
        <f t="shared" ref="K426" si="343">IF(N426="是","合格","不合格")</f>
        <v>合格</v>
      </c>
      <c r="L426" s="48" t="str">
        <f t="shared" ref="L426" si="344">IF(P426="是","合格","不合格")</f>
        <v>合格</v>
      </c>
      <c r="M426" s="48" t="str">
        <f t="shared" ref="M426" si="345">IF(R426="是","合格","不合格")</f>
        <v>合格</v>
      </c>
      <c r="N426" s="142" t="s">
        <v>498</v>
      </c>
      <c r="O426" s="143"/>
      <c r="P426" s="142" t="s">
        <v>497</v>
      </c>
      <c r="Q426" s="143"/>
      <c r="R426" s="142" t="s">
        <v>498</v>
      </c>
      <c r="S426" s="143"/>
      <c r="T426" s="42" t="str">
        <f t="shared" si="315"/>
        <v/>
      </c>
    </row>
    <row r="427" spans="1:20" ht="84" customHeight="1">
      <c r="A427" s="93"/>
      <c r="B427" s="72"/>
      <c r="C427" s="72"/>
      <c r="D427" s="72"/>
      <c r="E427" s="84"/>
      <c r="F427" s="86" t="str">
        <f>"测量TURN全部熄灭后的报警线电压；"</f>
        <v>测量TURN全部熄灭后的报警线电压；</v>
      </c>
      <c r="G427" s="86"/>
      <c r="H427" s="86"/>
      <c r="I427" s="86"/>
      <c r="J427" s="86"/>
      <c r="K427" s="45" t="str">
        <f>IF(ABS(N427-9)&gt;0.2,"不合格","合格")</f>
        <v>合格</v>
      </c>
      <c r="L427" s="45" t="str">
        <f>IF(ABS(P427-14)&gt;0.2,"不合格","合格")</f>
        <v>合格</v>
      </c>
      <c r="M427" s="45" t="str">
        <f>IF(ABS(R427-16)&gt;0.2,"不合格","合格")</f>
        <v>合格</v>
      </c>
      <c r="N427" s="103">
        <v>9</v>
      </c>
      <c r="O427" s="103"/>
      <c r="P427" s="103">
        <v>14</v>
      </c>
      <c r="Q427" s="103"/>
      <c r="R427" s="103">
        <v>16</v>
      </c>
      <c r="S427" s="103"/>
      <c r="T427" s="42" t="str">
        <f t="shared" si="315"/>
        <v/>
      </c>
    </row>
    <row r="428" spans="1:20" ht="84" customHeight="1">
      <c r="A428" s="93"/>
      <c r="B428" s="72"/>
      <c r="C428" s="72"/>
      <c r="D428" s="72"/>
      <c r="E428" s="74" t="s">
        <v>306</v>
      </c>
      <c r="F428" s="86" t="str">
        <f>F420</f>
        <v>TURN全部熄灭&amp;PL ON</v>
      </c>
      <c r="G428" s="86"/>
      <c r="H428" s="86"/>
      <c r="I428" s="76" t="str">
        <f>I420</f>
        <v>非动画模式下故障消除后优先考虑自恢复，如无法做到自恢复，则下次逻辑重新上电后再恢复</v>
      </c>
      <c r="J428" s="76"/>
      <c r="K428" s="48" t="str">
        <f t="shared" ref="K428" si="346">IF(N428="是","合格","不合格")</f>
        <v>合格</v>
      </c>
      <c r="L428" s="48" t="str">
        <f t="shared" ref="L428" si="347">IF(P428="是","合格","不合格")</f>
        <v>合格</v>
      </c>
      <c r="M428" s="48" t="str">
        <f t="shared" ref="M428" si="348">IF(R428="是","合格","不合格")</f>
        <v>合格</v>
      </c>
      <c r="N428" s="142" t="s">
        <v>498</v>
      </c>
      <c r="O428" s="143"/>
      <c r="P428" s="142" t="s">
        <v>497</v>
      </c>
      <c r="Q428" s="143"/>
      <c r="R428" s="142" t="s">
        <v>498</v>
      </c>
      <c r="S428" s="143"/>
      <c r="T428" s="42" t="str">
        <f t="shared" si="315"/>
        <v/>
      </c>
    </row>
    <row r="429" spans="1:20" ht="84" customHeight="1">
      <c r="A429" s="93"/>
      <c r="B429" s="72"/>
      <c r="C429" s="72"/>
      <c r="D429" s="72"/>
      <c r="E429" s="74"/>
      <c r="F429" s="86" t="str">
        <f>"测量TURN全部熄灭后的报警线电压；"</f>
        <v>测量TURN全部熄灭后的报警线电压；</v>
      </c>
      <c r="G429" s="86"/>
      <c r="H429" s="86"/>
      <c r="I429" s="86"/>
      <c r="J429" s="86"/>
      <c r="K429" s="45" t="str">
        <f>IF(ABS(N429-9)&gt;0.2,"不合格","合格")</f>
        <v>合格</v>
      </c>
      <c r="L429" s="45" t="str">
        <f>IF(ABS(P429-14)&gt;0.2,"不合格","合格")</f>
        <v>合格</v>
      </c>
      <c r="M429" s="45" t="str">
        <f>IF(ABS(R429-16)&gt;0.2,"不合格","合格")</f>
        <v>合格</v>
      </c>
      <c r="N429" s="103">
        <v>9</v>
      </c>
      <c r="O429" s="103"/>
      <c r="P429" s="103">
        <v>14</v>
      </c>
      <c r="Q429" s="103"/>
      <c r="R429" s="103">
        <v>16</v>
      </c>
      <c r="S429" s="103"/>
      <c r="T429" s="42" t="str">
        <f t="shared" si="315"/>
        <v/>
      </c>
    </row>
    <row r="430" spans="1:20" ht="84" customHeight="1">
      <c r="A430" s="93"/>
      <c r="B430" s="72" t="s">
        <v>406</v>
      </c>
      <c r="C430" s="72"/>
      <c r="D430" s="72" t="s">
        <v>191</v>
      </c>
      <c r="E430" s="84" t="s">
        <v>196</v>
      </c>
      <c r="F430" s="86" t="str">
        <f>F420</f>
        <v>TURN全部熄灭&amp;PL ON</v>
      </c>
      <c r="G430" s="86"/>
      <c r="H430" s="86"/>
      <c r="I430" s="76" t="s">
        <v>302</v>
      </c>
      <c r="J430" s="76"/>
      <c r="K430" s="48" t="str">
        <f t="shared" ref="K430" si="349">IF(N430="是","合格","不合格")</f>
        <v>合格</v>
      </c>
      <c r="L430" s="48" t="str">
        <f t="shared" ref="L430" si="350">IF(P430="是","合格","不合格")</f>
        <v>合格</v>
      </c>
      <c r="M430" s="48" t="str">
        <f t="shared" ref="M430" si="351">IF(R430="是","合格","不合格")</f>
        <v>合格</v>
      </c>
      <c r="N430" s="142" t="s">
        <v>498</v>
      </c>
      <c r="O430" s="143"/>
      <c r="P430" s="142" t="s">
        <v>497</v>
      </c>
      <c r="Q430" s="143"/>
      <c r="R430" s="142" t="s">
        <v>498</v>
      </c>
      <c r="S430" s="143"/>
      <c r="T430" s="42" t="str">
        <f t="shared" si="315"/>
        <v/>
      </c>
    </row>
    <row r="431" spans="1:20" ht="84" customHeight="1">
      <c r="A431" s="93"/>
      <c r="B431" s="72"/>
      <c r="C431" s="72"/>
      <c r="D431" s="72"/>
      <c r="E431" s="84"/>
      <c r="F431" s="86" t="str">
        <f>"测量TURN全部熄灭后的报警线电压；"</f>
        <v>测量TURN全部熄灭后的报警线电压；</v>
      </c>
      <c r="G431" s="86"/>
      <c r="H431" s="86"/>
      <c r="I431" s="86"/>
      <c r="J431" s="86"/>
      <c r="K431" s="45" t="str">
        <f>IF(ABS(N431-9)&gt;0.2,"不合格","合格")</f>
        <v>合格</v>
      </c>
      <c r="L431" s="45" t="str">
        <f>IF(ABS(P431-14)&gt;0.2,"不合格","合格")</f>
        <v>合格</v>
      </c>
      <c r="M431" s="45" t="str">
        <f>IF(ABS(R431-16)&gt;0.2,"不合格","合格")</f>
        <v>合格</v>
      </c>
      <c r="N431" s="103">
        <v>9</v>
      </c>
      <c r="O431" s="103"/>
      <c r="P431" s="103">
        <v>14</v>
      </c>
      <c r="Q431" s="103"/>
      <c r="R431" s="103">
        <v>16</v>
      </c>
      <c r="S431" s="103"/>
      <c r="T431" s="42" t="str">
        <f t="shared" si="315"/>
        <v/>
      </c>
    </row>
    <row r="432" spans="1:20" ht="84" customHeight="1">
      <c r="A432" s="93"/>
      <c r="B432" s="72"/>
      <c r="C432" s="72"/>
      <c r="D432" s="72"/>
      <c r="E432" s="84" t="s">
        <v>197</v>
      </c>
      <c r="F432" s="86" t="str">
        <f>F430</f>
        <v>TURN全部熄灭&amp;PL ON</v>
      </c>
      <c r="G432" s="86"/>
      <c r="H432" s="86"/>
      <c r="I432" s="76" t="s">
        <v>302</v>
      </c>
      <c r="J432" s="76"/>
      <c r="K432" s="48" t="str">
        <f t="shared" ref="K432" si="352">IF(N432="是","合格","不合格")</f>
        <v>合格</v>
      </c>
      <c r="L432" s="48" t="str">
        <f t="shared" ref="L432" si="353">IF(P432="是","合格","不合格")</f>
        <v>合格</v>
      </c>
      <c r="M432" s="48" t="str">
        <f t="shared" ref="M432" si="354">IF(R432="是","合格","不合格")</f>
        <v>合格</v>
      </c>
      <c r="N432" s="142" t="s">
        <v>498</v>
      </c>
      <c r="O432" s="143"/>
      <c r="P432" s="142" t="s">
        <v>497</v>
      </c>
      <c r="Q432" s="143"/>
      <c r="R432" s="142" t="s">
        <v>498</v>
      </c>
      <c r="S432" s="143"/>
      <c r="T432" s="42" t="str">
        <f t="shared" si="315"/>
        <v/>
      </c>
    </row>
    <row r="433" spans="1:20" ht="84" customHeight="1">
      <c r="A433" s="94"/>
      <c r="B433" s="72"/>
      <c r="C433" s="72"/>
      <c r="D433" s="72"/>
      <c r="E433" s="84"/>
      <c r="F433" s="86" t="str">
        <f>"测量TURN全部熄灭后的报警线电压；"</f>
        <v>测量TURN全部熄灭后的报警线电压；</v>
      </c>
      <c r="G433" s="86"/>
      <c r="H433" s="86"/>
      <c r="I433" s="86"/>
      <c r="J433" s="86"/>
      <c r="K433" s="45" t="str">
        <f>IF(ABS(N433-9)&gt;0.2,"不合格","合格")</f>
        <v>合格</v>
      </c>
      <c r="L433" s="45" t="str">
        <f>IF(ABS(P433-14)&gt;0.2,"不合格","合格")</f>
        <v>合格</v>
      </c>
      <c r="M433" s="45" t="str">
        <f>IF(ABS(R433-16)&gt;0.2,"不合格","合格")</f>
        <v>合格</v>
      </c>
      <c r="N433" s="103">
        <v>9</v>
      </c>
      <c r="O433" s="103"/>
      <c r="P433" s="103">
        <v>14</v>
      </c>
      <c r="Q433" s="103"/>
      <c r="R433" s="103">
        <v>16</v>
      </c>
      <c r="S433" s="103"/>
      <c r="T433" s="42" t="str">
        <f t="shared" si="315"/>
        <v/>
      </c>
    </row>
    <row r="434" spans="1:20" s="14" customFormat="1" ht="52.5" customHeight="1">
      <c r="A434" s="90" t="s">
        <v>304</v>
      </c>
      <c r="B434" s="90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</row>
    <row r="435" spans="1:20" s="14" customFormat="1" ht="36" customHeight="1">
      <c r="A435" s="90" t="s">
        <v>66</v>
      </c>
      <c r="B435" s="90"/>
      <c r="C435" s="90" t="s">
        <v>68</v>
      </c>
      <c r="D435" s="90"/>
      <c r="E435" s="90" t="s">
        <v>200</v>
      </c>
      <c r="F435" s="90"/>
      <c r="G435" s="90" t="s">
        <v>201</v>
      </c>
      <c r="H435" s="90"/>
      <c r="I435" s="90" t="s">
        <v>202</v>
      </c>
      <c r="J435" s="90"/>
      <c r="K435" s="90"/>
      <c r="L435" s="90" t="s">
        <v>203</v>
      </c>
      <c r="M435" s="90"/>
      <c r="N435" s="90"/>
      <c r="O435" s="90" t="s">
        <v>204</v>
      </c>
      <c r="P435" s="90"/>
      <c r="Q435" s="90"/>
      <c r="R435" s="90" t="s">
        <v>22</v>
      </c>
      <c r="S435" s="90"/>
      <c r="T435" s="91" t="s">
        <v>3</v>
      </c>
    </row>
    <row r="436" spans="1:20" s="14" customFormat="1" ht="36" customHeight="1">
      <c r="A436" s="90"/>
      <c r="B436" s="90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1"/>
    </row>
    <row r="437" spans="1:20" ht="65.25" customHeight="1">
      <c r="A437" s="72" t="s">
        <v>407</v>
      </c>
      <c r="B437" s="72"/>
      <c r="C437" s="72" t="s">
        <v>501</v>
      </c>
      <c r="D437" s="72"/>
      <c r="E437" s="72" t="s">
        <v>408</v>
      </c>
      <c r="F437" s="72"/>
      <c r="G437" s="72" t="s">
        <v>501</v>
      </c>
      <c r="H437" s="72"/>
      <c r="I437" s="72" t="s">
        <v>501</v>
      </c>
      <c r="J437" s="72"/>
      <c r="K437" s="72"/>
      <c r="L437" s="72" t="s">
        <v>501</v>
      </c>
      <c r="M437" s="72"/>
      <c r="N437" s="72"/>
      <c r="O437" s="72" t="s">
        <v>501</v>
      </c>
      <c r="P437" s="72"/>
      <c r="Q437" s="72"/>
      <c r="R437" s="76" t="str">
        <f>IF(AND(C437="Turn熄灭",E437="Turn熄灭",G437="Turn熄灭",I437="Turn熄灭",L437="Turn熄灭",O437="Turn熄灭"),"合格","不合格")</f>
        <v>不合格</v>
      </c>
      <c r="S437" s="76"/>
      <c r="T437" s="42" t="s">
        <v>502</v>
      </c>
    </row>
    <row r="438" spans="1:20" ht="65.25" customHeight="1">
      <c r="A438" s="72"/>
      <c r="B438" s="72"/>
      <c r="C438" s="58" t="s">
        <v>67</v>
      </c>
      <c r="D438" s="12">
        <v>0.02</v>
      </c>
      <c r="E438" s="58" t="s">
        <v>67</v>
      </c>
      <c r="F438" s="12">
        <v>14</v>
      </c>
      <c r="G438" s="58" t="s">
        <v>67</v>
      </c>
      <c r="H438" s="12">
        <v>14</v>
      </c>
      <c r="I438" s="88" t="s">
        <v>67</v>
      </c>
      <c r="J438" s="88"/>
      <c r="K438" s="12">
        <v>14</v>
      </c>
      <c r="L438" s="88" t="s">
        <v>67</v>
      </c>
      <c r="M438" s="88"/>
      <c r="N438" s="12">
        <v>14</v>
      </c>
      <c r="O438" s="88" t="s">
        <v>67</v>
      </c>
      <c r="P438" s="88"/>
      <c r="Q438" s="12">
        <v>14</v>
      </c>
      <c r="R438" s="76" t="str">
        <f>IF(OR(ABS(D438-14)&gt;0.2,ABS(F438-14)&gt;0.2,ABS(H438-14)&gt;0.2,ABS(K438-14)&gt;0.2,ABS(N438-14)&gt;0.2,ABS(Q438-14)&gt;0.2),"不合格","合格")</f>
        <v>不合格</v>
      </c>
      <c r="S438" s="76"/>
      <c r="T438" s="42" t="str">
        <f>IF(OR(ISBLANK(D438),ISBLANK(F438),ISBLANK(H438),ISBLANK(K438),ISBLANK(N438),ISBLANK(Q438)),"数据不完整","")</f>
        <v/>
      </c>
    </row>
    <row r="439" spans="1:20" ht="65.25" customHeight="1">
      <c r="A439" s="72" t="s">
        <v>409</v>
      </c>
      <c r="B439" s="72"/>
      <c r="C439" s="72" t="s">
        <v>501</v>
      </c>
      <c r="D439" s="72"/>
      <c r="E439" s="72" t="s">
        <v>501</v>
      </c>
      <c r="F439" s="72"/>
      <c r="G439" s="72" t="s">
        <v>501</v>
      </c>
      <c r="H439" s="72"/>
      <c r="I439" s="72" t="s">
        <v>501</v>
      </c>
      <c r="J439" s="72"/>
      <c r="K439" s="72"/>
      <c r="L439" s="72" t="s">
        <v>501</v>
      </c>
      <c r="M439" s="72"/>
      <c r="N439" s="72"/>
      <c r="O439" s="72" t="s">
        <v>501</v>
      </c>
      <c r="P439" s="72"/>
      <c r="Q439" s="72"/>
      <c r="R439" s="76" t="str">
        <f>IF(AND(C439="Turn熄灭&amp;DRL ON",E439="Turn熄灭&amp;DRL ON",G439="Turn熄灭&amp;DRL ON",I439="Turn熄灭&amp;DRL ON",L439="Turn熄灭&amp;DRL ON",O439="Turn熄灭&amp;DRL ON"),"合格","不合格")</f>
        <v>不合格</v>
      </c>
      <c r="S439" s="76"/>
      <c r="T439" s="42" t="s">
        <v>502</v>
      </c>
    </row>
    <row r="440" spans="1:20" ht="65.25" customHeight="1">
      <c r="A440" s="72"/>
      <c r="B440" s="72"/>
      <c r="C440" s="58" t="s">
        <v>67</v>
      </c>
      <c r="D440" s="12">
        <v>0.02</v>
      </c>
      <c r="E440" s="58" t="s">
        <v>67</v>
      </c>
      <c r="F440" s="12">
        <v>14</v>
      </c>
      <c r="G440" s="58" t="s">
        <v>67</v>
      </c>
      <c r="H440" s="12">
        <v>14</v>
      </c>
      <c r="I440" s="88" t="s">
        <v>67</v>
      </c>
      <c r="J440" s="88"/>
      <c r="K440" s="12">
        <v>14</v>
      </c>
      <c r="L440" s="88" t="s">
        <v>67</v>
      </c>
      <c r="M440" s="88"/>
      <c r="N440" s="12">
        <v>14</v>
      </c>
      <c r="O440" s="88" t="s">
        <v>67</v>
      </c>
      <c r="P440" s="88"/>
      <c r="Q440" s="12">
        <v>14</v>
      </c>
      <c r="R440" s="76" t="str">
        <f>IF(OR(ABS(D440-14)&gt;0.2,ABS(F440-14)&gt;0.2,ABS(H440-14)&gt;0.2,ABS(K440-14)&gt;0.2,ABS(N440-14)&gt;0.2,ABS(Q440-14)&gt;0.2),"不合格","合格")</f>
        <v>不合格</v>
      </c>
      <c r="S440" s="76"/>
      <c r="T440" s="42" t="str">
        <f>IF(OR(ISBLANK(D440),ISBLANK(F440),ISBLANK(H440),ISBLANK(K440),ISBLANK(N440),ISBLANK(Q440)),"数据不完整","")</f>
        <v/>
      </c>
    </row>
    <row r="441" spans="1:20" ht="65.25" customHeight="1">
      <c r="A441" s="72" t="s">
        <v>410</v>
      </c>
      <c r="B441" s="72"/>
      <c r="C441" s="72" t="s">
        <v>501</v>
      </c>
      <c r="D441" s="72"/>
      <c r="E441" s="72" t="s">
        <v>501</v>
      </c>
      <c r="F441" s="72"/>
      <c r="G441" s="72" t="s">
        <v>501</v>
      </c>
      <c r="H441" s="72"/>
      <c r="I441" s="72" t="s">
        <v>501</v>
      </c>
      <c r="J441" s="72"/>
      <c r="K441" s="72"/>
      <c r="L441" s="72" t="s">
        <v>501</v>
      </c>
      <c r="M441" s="72"/>
      <c r="N441" s="72"/>
      <c r="O441" s="72" t="s">
        <v>501</v>
      </c>
      <c r="P441" s="72"/>
      <c r="Q441" s="72"/>
      <c r="R441" s="76" t="str">
        <f>IF(AND(C441="Turn熄灭&amp;PL ON",E441="Turn熄灭&amp;PL ON",G441="Turn熄灭&amp;PL ON",I441="Turn熄灭&amp;PL ON",L441="Turn熄灭&amp;PL ON",O441="Turn熄灭&amp;PL ON"),"合格","不合格")</f>
        <v>不合格</v>
      </c>
      <c r="S441" s="76"/>
      <c r="T441" s="42" t="s">
        <v>502</v>
      </c>
    </row>
    <row r="442" spans="1:20" ht="65.25" customHeight="1">
      <c r="A442" s="72"/>
      <c r="B442" s="72"/>
      <c r="C442" s="58" t="s">
        <v>67</v>
      </c>
      <c r="D442" s="12">
        <v>0.02</v>
      </c>
      <c r="E442" s="58" t="s">
        <v>67</v>
      </c>
      <c r="F442" s="12">
        <v>14</v>
      </c>
      <c r="G442" s="58" t="s">
        <v>67</v>
      </c>
      <c r="H442" s="12">
        <v>14</v>
      </c>
      <c r="I442" s="88" t="s">
        <v>67</v>
      </c>
      <c r="J442" s="88"/>
      <c r="K442" s="12">
        <v>14</v>
      </c>
      <c r="L442" s="88" t="s">
        <v>67</v>
      </c>
      <c r="M442" s="88"/>
      <c r="N442" s="12">
        <v>14</v>
      </c>
      <c r="O442" s="88" t="s">
        <v>67</v>
      </c>
      <c r="P442" s="88"/>
      <c r="Q442" s="12">
        <v>14</v>
      </c>
      <c r="R442" s="76" t="str">
        <f>IF(OR(ABS(D442-14)&gt;0.2,ABS(F442-14)&gt;0.2,ABS(H442-14)&gt;0.2,ABS(K442-14)&gt;0.2,ABS(N442-14)&gt;0.2,ABS(Q442-14)&gt;0.2),"不合格","合格")</f>
        <v>不合格</v>
      </c>
      <c r="S442" s="76"/>
      <c r="T442" s="42" t="str">
        <f>IF(OR(ISBLANK(D442),ISBLANK(F442),ISBLANK(H442),ISBLANK(K442),ISBLANK(N442),ISBLANK(Q442)),"数据不完整","")</f>
        <v/>
      </c>
    </row>
    <row r="443" spans="1:20" s="14" customFormat="1" ht="36" customHeight="1">
      <c r="A443" s="90" t="s">
        <v>227</v>
      </c>
      <c r="B443" s="90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</row>
    <row r="444" spans="1:20" s="14" customFormat="1" ht="36" customHeight="1">
      <c r="A444" s="90"/>
      <c r="B444" s="90"/>
      <c r="C444" s="90" t="s">
        <v>228</v>
      </c>
      <c r="D444" s="90"/>
      <c r="E444" s="90" t="s">
        <v>229</v>
      </c>
      <c r="F444" s="90"/>
      <c r="G444" s="90" t="s">
        <v>229</v>
      </c>
      <c r="H444" s="90"/>
      <c r="I444" s="90" t="s">
        <v>229</v>
      </c>
      <c r="J444" s="90"/>
      <c r="K444" s="90"/>
      <c r="L444" s="90" t="s">
        <v>229</v>
      </c>
      <c r="M444" s="90"/>
      <c r="N444" s="90"/>
      <c r="O444" s="90" t="s">
        <v>229</v>
      </c>
      <c r="P444" s="90"/>
      <c r="Q444" s="90"/>
      <c r="R444" s="90" t="s">
        <v>230</v>
      </c>
      <c r="S444" s="90"/>
      <c r="T444" s="91" t="s">
        <v>3</v>
      </c>
    </row>
    <row r="445" spans="1:20" s="14" customFormat="1" ht="36" customHeight="1">
      <c r="A445" s="90"/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1"/>
    </row>
    <row r="446" spans="1:20" ht="202.5" customHeight="1">
      <c r="A446" s="72" t="s">
        <v>411</v>
      </c>
      <c r="B446" s="72"/>
      <c r="C446" s="73" t="s">
        <v>415</v>
      </c>
      <c r="D446" s="74"/>
      <c r="E446" s="57" t="s">
        <v>497</v>
      </c>
      <c r="F446" s="75" t="s">
        <v>229</v>
      </c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6" t="str">
        <f>IF(AND(E446="是"),"合格","不合格")</f>
        <v>合格</v>
      </c>
      <c r="S446" s="76"/>
      <c r="T446" s="42"/>
    </row>
    <row r="447" spans="1:20" ht="131.25" customHeight="1">
      <c r="A447" s="72"/>
      <c r="B447" s="72"/>
      <c r="C447" s="24" t="s">
        <v>114</v>
      </c>
      <c r="D447" s="77">
        <v>14</v>
      </c>
      <c r="E447" s="77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6" t="str">
        <f>IF(OR(ABS(D447-14)&gt;0.2),"不合格","合格")</f>
        <v>合格</v>
      </c>
      <c r="S447" s="76"/>
      <c r="T447" s="42"/>
    </row>
    <row r="448" spans="1:20" ht="202.5" customHeight="1">
      <c r="A448" s="72" t="s">
        <v>412</v>
      </c>
      <c r="B448" s="72"/>
      <c r="C448" s="73" t="s">
        <v>416</v>
      </c>
      <c r="D448" s="74"/>
      <c r="E448" s="57" t="s">
        <v>503</v>
      </c>
      <c r="F448" s="75" t="s">
        <v>229</v>
      </c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6" t="str">
        <f>IF(AND(E448="是"),"合格","不合格")</f>
        <v>合格</v>
      </c>
      <c r="S448" s="76"/>
      <c r="T448" s="42"/>
    </row>
    <row r="449" spans="1:20" ht="131.25" customHeight="1">
      <c r="A449" s="72"/>
      <c r="B449" s="72"/>
      <c r="C449" s="24" t="s">
        <v>67</v>
      </c>
      <c r="D449" s="77">
        <v>14</v>
      </c>
      <c r="E449" s="77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6" t="str">
        <f>IF(OR(ABS(D449-14)&gt;0.2),"不合格","合格")</f>
        <v>合格</v>
      </c>
      <c r="S449" s="76"/>
      <c r="T449" s="42"/>
    </row>
    <row r="450" spans="1:20" ht="202.5" customHeight="1">
      <c r="A450" s="72" t="s">
        <v>413</v>
      </c>
      <c r="B450" s="72"/>
      <c r="C450" s="73" t="s">
        <v>415</v>
      </c>
      <c r="D450" s="74"/>
      <c r="E450" s="57" t="s">
        <v>498</v>
      </c>
      <c r="F450" s="75" t="s">
        <v>229</v>
      </c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6" t="str">
        <f>IF(AND(E450="是"),"合格","不合格")</f>
        <v>合格</v>
      </c>
      <c r="S450" s="76"/>
      <c r="T450" s="42"/>
    </row>
    <row r="451" spans="1:20" ht="131.25" customHeight="1">
      <c r="A451" s="72"/>
      <c r="B451" s="72"/>
      <c r="C451" s="24" t="s">
        <v>67</v>
      </c>
      <c r="D451" s="77">
        <v>14</v>
      </c>
      <c r="E451" s="77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6" t="str">
        <f>IF(OR(ABS(D451-14)&gt;0.2),"不合格","合格")</f>
        <v>合格</v>
      </c>
      <c r="S451" s="76"/>
      <c r="T451" s="42"/>
    </row>
    <row r="452" spans="1:20" ht="202.5" customHeight="1">
      <c r="A452" s="72" t="s">
        <v>414</v>
      </c>
      <c r="B452" s="72"/>
      <c r="C452" s="73" t="s">
        <v>415</v>
      </c>
      <c r="D452" s="74"/>
      <c r="E452" s="57" t="s">
        <v>500</v>
      </c>
      <c r="F452" s="75" t="s">
        <v>229</v>
      </c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6" t="str">
        <f>IF(AND(E452="是"),"合格","不合格")</f>
        <v>不合格</v>
      </c>
      <c r="S452" s="76"/>
      <c r="T452" s="42"/>
    </row>
    <row r="453" spans="1:20" ht="131.25" customHeight="1">
      <c r="A453" s="72"/>
      <c r="B453" s="72"/>
      <c r="C453" s="24" t="s">
        <v>67</v>
      </c>
      <c r="D453" s="77">
        <v>14</v>
      </c>
      <c r="E453" s="77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6" t="str">
        <f>IF(OR(ABS(D453-14)&gt;0.2),"不合格","合格")</f>
        <v>合格</v>
      </c>
      <c r="S453" s="76"/>
      <c r="T453" s="42"/>
    </row>
    <row r="454" spans="1:20" ht="202.5" customHeight="1">
      <c r="A454" s="72" t="s">
        <v>417</v>
      </c>
      <c r="B454" s="72"/>
      <c r="C454" s="73" t="s">
        <v>421</v>
      </c>
      <c r="D454" s="74"/>
      <c r="E454" s="57" t="s">
        <v>497</v>
      </c>
      <c r="F454" s="75" t="s">
        <v>229</v>
      </c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6" t="str">
        <f>IF(AND(E454="是"),"合格","不合格")</f>
        <v>合格</v>
      </c>
      <c r="S454" s="76"/>
      <c r="T454" s="42"/>
    </row>
    <row r="455" spans="1:20" ht="131.25" customHeight="1">
      <c r="A455" s="72"/>
      <c r="B455" s="72"/>
      <c r="C455" s="24" t="s">
        <v>67</v>
      </c>
      <c r="D455" s="77">
        <v>14</v>
      </c>
      <c r="E455" s="77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6" t="str">
        <f>IF(OR(ABS(D455-14)&gt;0.2),"不合格","合格")</f>
        <v>合格</v>
      </c>
      <c r="S455" s="76"/>
      <c r="T455" s="42"/>
    </row>
    <row r="456" spans="1:20" ht="202.5" customHeight="1">
      <c r="A456" s="72" t="s">
        <v>418</v>
      </c>
      <c r="B456" s="72"/>
      <c r="C456" s="73" t="s">
        <v>422</v>
      </c>
      <c r="D456" s="74"/>
      <c r="E456" s="57" t="s">
        <v>165</v>
      </c>
      <c r="F456" s="75" t="s">
        <v>229</v>
      </c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6" t="str">
        <f>IF(AND(E456="是"),"合格","不合格")</f>
        <v>合格</v>
      </c>
      <c r="S456" s="76"/>
      <c r="T456" s="42"/>
    </row>
    <row r="457" spans="1:20" ht="131.25" customHeight="1">
      <c r="A457" s="72"/>
      <c r="B457" s="72"/>
      <c r="C457" s="24" t="s">
        <v>67</v>
      </c>
      <c r="D457" s="77">
        <v>14</v>
      </c>
      <c r="E457" s="77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6" t="str">
        <f>IF(OR(ABS(D457-14)&gt;0.2),"不合格","合格")</f>
        <v>合格</v>
      </c>
      <c r="S457" s="76"/>
      <c r="T457" s="42"/>
    </row>
    <row r="458" spans="1:20" ht="202.5" customHeight="1">
      <c r="A458" s="72" t="s">
        <v>419</v>
      </c>
      <c r="B458" s="72"/>
      <c r="C458" s="73" t="s">
        <v>422</v>
      </c>
      <c r="D458" s="74"/>
      <c r="E458" s="57" t="s">
        <v>504</v>
      </c>
      <c r="F458" s="75" t="s">
        <v>229</v>
      </c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6" t="str">
        <f>IF(AND(E458="是"),"合格","不合格")</f>
        <v>合格</v>
      </c>
      <c r="S458" s="76"/>
      <c r="T458" s="42"/>
    </row>
    <row r="459" spans="1:20" ht="131.25" customHeight="1">
      <c r="A459" s="72"/>
      <c r="B459" s="72"/>
      <c r="C459" s="24" t="s">
        <v>67</v>
      </c>
      <c r="D459" s="77">
        <v>14</v>
      </c>
      <c r="E459" s="77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6" t="str">
        <f>IF(OR(ABS(D459-14)&gt;0.2),"不合格","合格")</f>
        <v>合格</v>
      </c>
      <c r="S459" s="76"/>
      <c r="T459" s="42"/>
    </row>
    <row r="460" spans="1:20" ht="202.5" customHeight="1">
      <c r="A460" s="72" t="s">
        <v>420</v>
      </c>
      <c r="B460" s="72"/>
      <c r="C460" s="73" t="s">
        <v>422</v>
      </c>
      <c r="D460" s="74"/>
      <c r="E460" s="57" t="s">
        <v>505</v>
      </c>
      <c r="F460" s="75" t="s">
        <v>229</v>
      </c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6" t="str">
        <f>IF(AND(E460="是"),"合格","不合格")</f>
        <v>不合格</v>
      </c>
      <c r="S460" s="76"/>
      <c r="T460" s="42"/>
    </row>
    <row r="461" spans="1:20" ht="131.25" customHeight="1">
      <c r="A461" s="72"/>
      <c r="B461" s="72"/>
      <c r="C461" s="24" t="s">
        <v>67</v>
      </c>
      <c r="D461" s="77">
        <v>14</v>
      </c>
      <c r="E461" s="77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6" t="str">
        <f>IF(OR(ABS(D461-14)&gt;0.2),"不合格","合格")</f>
        <v>合格</v>
      </c>
      <c r="S461" s="76"/>
      <c r="T461" s="42"/>
    </row>
    <row r="462" spans="1:20" ht="202.5" customHeight="1">
      <c r="A462" s="72" t="s">
        <v>423</v>
      </c>
      <c r="B462" s="72"/>
      <c r="C462" s="73" t="s">
        <v>427</v>
      </c>
      <c r="D462" s="74"/>
      <c r="E462" s="57" t="s">
        <v>506</v>
      </c>
      <c r="F462" s="75" t="s">
        <v>229</v>
      </c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6" t="str">
        <f>IF(AND(E462="是"),"合格","不合格")</f>
        <v>合格</v>
      </c>
      <c r="S462" s="76"/>
      <c r="T462" s="42"/>
    </row>
    <row r="463" spans="1:20" ht="131.25" customHeight="1">
      <c r="A463" s="72"/>
      <c r="B463" s="72"/>
      <c r="C463" s="24" t="s">
        <v>67</v>
      </c>
      <c r="D463" s="77">
        <v>14</v>
      </c>
      <c r="E463" s="77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6" t="str">
        <f>IF(OR(ABS(D463-14)&gt;0.2),"不合格","合格")</f>
        <v>合格</v>
      </c>
      <c r="S463" s="76"/>
      <c r="T463" s="42"/>
    </row>
    <row r="464" spans="1:20" ht="202.5" customHeight="1">
      <c r="A464" s="72" t="s">
        <v>424</v>
      </c>
      <c r="B464" s="72"/>
      <c r="C464" s="73" t="s">
        <v>427</v>
      </c>
      <c r="D464" s="74"/>
      <c r="E464" s="57" t="s">
        <v>165</v>
      </c>
      <c r="F464" s="75" t="s">
        <v>229</v>
      </c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6" t="str">
        <f>IF(AND(E464="是"),"合格","不合格")</f>
        <v>合格</v>
      </c>
      <c r="S464" s="76"/>
      <c r="T464" s="42"/>
    </row>
    <row r="465" spans="1:20" ht="131.25" customHeight="1">
      <c r="A465" s="72"/>
      <c r="B465" s="72"/>
      <c r="C465" s="24" t="s">
        <v>67</v>
      </c>
      <c r="D465" s="77">
        <v>14</v>
      </c>
      <c r="E465" s="77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6" t="str">
        <f>IF(OR(ABS(D465-14)&gt;0.2),"不合格","合格")</f>
        <v>合格</v>
      </c>
      <c r="S465" s="76"/>
      <c r="T465" s="42"/>
    </row>
    <row r="466" spans="1:20" ht="202.5" customHeight="1">
      <c r="A466" s="72" t="s">
        <v>425</v>
      </c>
      <c r="B466" s="72"/>
      <c r="C466" s="73" t="s">
        <v>427</v>
      </c>
      <c r="D466" s="74"/>
      <c r="E466" s="57" t="s">
        <v>497</v>
      </c>
      <c r="F466" s="75" t="s">
        <v>229</v>
      </c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6" t="str">
        <f>IF(AND(E466="是"),"合格","不合格")</f>
        <v>合格</v>
      </c>
      <c r="S466" s="76"/>
      <c r="T466" s="42"/>
    </row>
    <row r="467" spans="1:20" ht="131.25" customHeight="1">
      <c r="A467" s="72"/>
      <c r="B467" s="72"/>
      <c r="C467" s="24" t="s">
        <v>67</v>
      </c>
      <c r="D467" s="77">
        <v>14</v>
      </c>
      <c r="E467" s="77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6" t="str">
        <f>IF(OR(ABS(D467-14)&gt;0.2),"不合格","合格")</f>
        <v>合格</v>
      </c>
      <c r="S467" s="76"/>
      <c r="T467" s="42"/>
    </row>
    <row r="468" spans="1:20" ht="202.5" customHeight="1">
      <c r="A468" s="72" t="s">
        <v>426</v>
      </c>
      <c r="B468" s="72"/>
      <c r="C468" s="73" t="s">
        <v>427</v>
      </c>
      <c r="D468" s="74"/>
      <c r="E468" s="57" t="s">
        <v>507</v>
      </c>
      <c r="F468" s="75" t="s">
        <v>229</v>
      </c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6" t="str">
        <f>IF(AND(E468="是"),"合格","不合格")</f>
        <v>不合格</v>
      </c>
      <c r="S468" s="76"/>
      <c r="T468" s="42"/>
    </row>
    <row r="469" spans="1:20" ht="131.25" customHeight="1">
      <c r="A469" s="72"/>
      <c r="B469" s="72"/>
      <c r="C469" s="24" t="s">
        <v>67</v>
      </c>
      <c r="D469" s="77">
        <v>14</v>
      </c>
      <c r="E469" s="77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6" t="str">
        <f>IF(OR(ABS(D469-14)&gt;0.2),"不合格","合格")</f>
        <v>合格</v>
      </c>
      <c r="S469" s="76"/>
      <c r="T469" s="42"/>
    </row>
    <row r="470" spans="1:20" s="14" customFormat="1" ht="36" customHeight="1">
      <c r="A470" s="90" t="s">
        <v>205</v>
      </c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</row>
    <row r="471" spans="1:20" ht="48" customHeight="1">
      <c r="A471" s="77" t="s">
        <v>102</v>
      </c>
      <c r="B471" s="72" t="s">
        <v>428</v>
      </c>
      <c r="C471" s="62" t="s">
        <v>93</v>
      </c>
      <c r="D471" s="60">
        <v>105</v>
      </c>
      <c r="E471" s="60" t="s">
        <v>71</v>
      </c>
      <c r="F471" s="60" t="s">
        <v>96</v>
      </c>
      <c r="G471" s="60">
        <v>849.29</v>
      </c>
      <c r="H471" s="60" t="s">
        <v>94</v>
      </c>
      <c r="I471" s="60" t="s">
        <v>206</v>
      </c>
      <c r="J471" s="60">
        <v>930</v>
      </c>
      <c r="K471" s="60" t="s">
        <v>32</v>
      </c>
      <c r="L471" s="59" t="s">
        <v>95</v>
      </c>
      <c r="M471" s="59" t="s">
        <v>97</v>
      </c>
      <c r="N471" s="61" t="str">
        <f>IF(ABS((P471-G471)/G471)&lt;=0.1,"合格","不合格")</f>
        <v>合格</v>
      </c>
      <c r="O471" s="61" t="str">
        <f>IF(ABS((R471-J471)/J471)&lt;=0.1,"合格","不合格")</f>
        <v>合格</v>
      </c>
      <c r="P471" s="78">
        <v>820</v>
      </c>
      <c r="Q471" s="78"/>
      <c r="R471" s="79">
        <v>900</v>
      </c>
      <c r="S471" s="79"/>
      <c r="T471" s="42" t="str">
        <f>IF(OR(ISBLANK(P471),ISBLANK(R471)),"数据不完整","")</f>
        <v/>
      </c>
    </row>
    <row r="472" spans="1:20" s="16" customFormat="1" ht="48" customHeight="1">
      <c r="A472" s="77"/>
      <c r="B472" s="72"/>
      <c r="C472" s="62" t="s">
        <v>152</v>
      </c>
      <c r="D472" s="60">
        <v>125</v>
      </c>
      <c r="E472" s="60" t="s">
        <v>71</v>
      </c>
      <c r="F472" s="62" t="s">
        <v>98</v>
      </c>
      <c r="G472" s="60">
        <v>521.55999999999995</v>
      </c>
      <c r="H472" s="60" t="s">
        <v>94</v>
      </c>
      <c r="I472" s="62" t="s">
        <v>153</v>
      </c>
      <c r="J472" s="60">
        <f>930*0.5</f>
        <v>465</v>
      </c>
      <c r="K472" s="60" t="s">
        <v>32</v>
      </c>
      <c r="L472" s="59" t="s">
        <v>95</v>
      </c>
      <c r="M472" s="59" t="s">
        <v>97</v>
      </c>
      <c r="N472" s="61" t="str">
        <f>IF(ABS((P472-G472)/G472)&lt;=0.1,"合格","不合格")</f>
        <v>合格</v>
      </c>
      <c r="O472" s="61" t="str">
        <f>IF(ABS((R472-J472)/J472)&lt;=0.1,"合格","不合格")</f>
        <v>合格</v>
      </c>
      <c r="P472" s="78">
        <v>516</v>
      </c>
      <c r="Q472" s="78"/>
      <c r="R472" s="79">
        <v>471</v>
      </c>
      <c r="S472" s="79"/>
      <c r="T472" s="42" t="str">
        <f>IF(OR(ISBLANK(P472),ISBLANK(R472)),"数据不完整","")</f>
        <v/>
      </c>
    </row>
    <row r="473" spans="1:20" s="16" customFormat="1" ht="48" hidden="1" customHeight="1">
      <c r="A473" s="77"/>
      <c r="B473" s="72"/>
      <c r="C473" s="62" t="s">
        <v>99</v>
      </c>
      <c r="D473" s="80">
        <v>0.02</v>
      </c>
      <c r="E473" s="80"/>
      <c r="F473" s="80"/>
      <c r="G473" s="80"/>
      <c r="H473" s="80"/>
      <c r="I473" s="80"/>
      <c r="J473" s="80"/>
      <c r="K473" s="60" t="s">
        <v>207</v>
      </c>
      <c r="L473" s="59">
        <f>-(R472-R471)/R471/(D472-D471)</f>
        <v>2.3833333333333335E-2</v>
      </c>
      <c r="M473" s="59" t="s">
        <v>97</v>
      </c>
      <c r="N473" s="81" t="str">
        <f>IF(ABS((L473-D473)/D473)&lt;=0.1,"合格","不合格")</f>
        <v>不合格</v>
      </c>
      <c r="O473" s="81"/>
      <c r="P473" s="82" t="s">
        <v>208</v>
      </c>
      <c r="Q473" s="82"/>
      <c r="R473" s="82"/>
      <c r="S473" s="82"/>
      <c r="T473" s="82"/>
    </row>
    <row r="474" spans="1:20" s="16" customFormat="1" ht="48" customHeight="1">
      <c r="A474" s="77"/>
      <c r="B474" s="72"/>
      <c r="C474" s="62" t="s">
        <v>154</v>
      </c>
      <c r="D474" s="62" t="s">
        <v>100</v>
      </c>
      <c r="E474" s="79">
        <f>G471</f>
        <v>849.29</v>
      </c>
      <c r="F474" s="79"/>
      <c r="G474" s="62" t="s">
        <v>94</v>
      </c>
      <c r="H474" s="62" t="s">
        <v>101</v>
      </c>
      <c r="I474" s="83">
        <f>G472</f>
        <v>521.55999999999995</v>
      </c>
      <c r="J474" s="83"/>
      <c r="K474" s="62" t="s">
        <v>94</v>
      </c>
      <c r="L474" s="19" t="s">
        <v>155</v>
      </c>
      <c r="M474" s="19" t="s">
        <v>156</v>
      </c>
      <c r="N474" s="81" t="str">
        <f>IF(P474="是","合格","不合格")</f>
        <v>合格</v>
      </c>
      <c r="O474" s="81"/>
      <c r="P474" s="83" t="s">
        <v>498</v>
      </c>
      <c r="Q474" s="79"/>
      <c r="R474" s="79"/>
      <c r="S474" s="79"/>
      <c r="T474" s="42" t="str">
        <f t="shared" ref="T474:T475" si="355">IF(ISBLANK(P474),"数据不完整","")</f>
        <v/>
      </c>
    </row>
    <row r="475" spans="1:20" s="16" customFormat="1" ht="48" customHeight="1">
      <c r="A475" s="77"/>
      <c r="B475" s="72"/>
      <c r="C475" s="62" t="s">
        <v>158</v>
      </c>
      <c r="D475" s="60">
        <f>I474</f>
        <v>521.55999999999995</v>
      </c>
      <c r="E475" s="62" t="s">
        <v>94</v>
      </c>
      <c r="F475" s="62" t="s">
        <v>101</v>
      </c>
      <c r="G475" s="60">
        <v>0</v>
      </c>
      <c r="H475" s="60" t="s">
        <v>94</v>
      </c>
      <c r="I475" s="62" t="s">
        <v>159</v>
      </c>
      <c r="J475" s="60">
        <f>J472</f>
        <v>465</v>
      </c>
      <c r="K475" s="60" t="s">
        <v>32</v>
      </c>
      <c r="L475" s="19" t="s">
        <v>157</v>
      </c>
      <c r="M475" s="59" t="s">
        <v>97</v>
      </c>
      <c r="N475" s="81" t="str">
        <f>IF(P475=0,"合格","不合格")</f>
        <v>合格</v>
      </c>
      <c r="O475" s="81"/>
      <c r="P475" s="79">
        <v>0</v>
      </c>
      <c r="Q475" s="79"/>
      <c r="R475" s="79"/>
      <c r="S475" s="79"/>
      <c r="T475" s="42" t="str">
        <f t="shared" si="355"/>
        <v/>
      </c>
    </row>
    <row r="476" spans="1:20" ht="48" customHeight="1">
      <c r="A476" s="77" t="s">
        <v>102</v>
      </c>
      <c r="B476" s="72" t="s">
        <v>429</v>
      </c>
      <c r="C476" s="62" t="s">
        <v>93</v>
      </c>
      <c r="D476" s="60">
        <v>105</v>
      </c>
      <c r="E476" s="60" t="s">
        <v>71</v>
      </c>
      <c r="F476" s="60" t="s">
        <v>96</v>
      </c>
      <c r="G476" s="60">
        <v>849.29</v>
      </c>
      <c r="H476" s="60" t="s">
        <v>94</v>
      </c>
      <c r="I476" s="60" t="s">
        <v>206</v>
      </c>
      <c r="J476" s="60">
        <v>930</v>
      </c>
      <c r="K476" s="60" t="s">
        <v>32</v>
      </c>
      <c r="L476" s="59" t="s">
        <v>95</v>
      </c>
      <c r="M476" s="59" t="s">
        <v>97</v>
      </c>
      <c r="N476" s="61" t="str">
        <f>IF(ABS((P476-G476)/G476)&lt;=0.1,"合格","不合格")</f>
        <v>合格</v>
      </c>
      <c r="O476" s="61" t="str">
        <f>IF(ABS((R476-J476)/J476)&lt;=0.1,"合格","不合格")</f>
        <v>合格</v>
      </c>
      <c r="P476" s="78">
        <v>820</v>
      </c>
      <c r="Q476" s="78"/>
      <c r="R476" s="79">
        <v>894</v>
      </c>
      <c r="S476" s="79"/>
      <c r="T476" s="42" t="str">
        <f>IF(OR(ISBLANK(P476),ISBLANK(R476)),"数据不完整","")</f>
        <v/>
      </c>
    </row>
    <row r="477" spans="1:20" s="16" customFormat="1" ht="48" customHeight="1">
      <c r="A477" s="77"/>
      <c r="B477" s="72"/>
      <c r="C477" s="62" t="s">
        <v>152</v>
      </c>
      <c r="D477" s="60">
        <v>125</v>
      </c>
      <c r="E477" s="60" t="s">
        <v>71</v>
      </c>
      <c r="F477" s="62" t="s">
        <v>98</v>
      </c>
      <c r="G477" s="60">
        <v>521.55999999999995</v>
      </c>
      <c r="H477" s="60" t="s">
        <v>94</v>
      </c>
      <c r="I477" s="62" t="s">
        <v>153</v>
      </c>
      <c r="J477" s="60">
        <f>930*0.5</f>
        <v>465</v>
      </c>
      <c r="K477" s="60" t="s">
        <v>32</v>
      </c>
      <c r="L477" s="59" t="s">
        <v>95</v>
      </c>
      <c r="M477" s="59" t="s">
        <v>97</v>
      </c>
      <c r="N477" s="61" t="str">
        <f>IF(ABS((P477-G477)/G477)&lt;=0.1,"合格","不合格")</f>
        <v>合格</v>
      </c>
      <c r="O477" s="61" t="str">
        <f>IF(ABS((R477-J477)/J477)&lt;=0.1,"合格","不合格")</f>
        <v>合格</v>
      </c>
      <c r="P477" s="78">
        <v>517</v>
      </c>
      <c r="Q477" s="78"/>
      <c r="R477" s="79">
        <v>468</v>
      </c>
      <c r="S477" s="79"/>
      <c r="T477" s="42" t="str">
        <f>IF(OR(ISBLANK(P477),ISBLANK(R477)),"数据不完整","")</f>
        <v/>
      </c>
    </row>
    <row r="478" spans="1:20" s="16" customFormat="1" ht="48" hidden="1" customHeight="1">
      <c r="A478" s="77"/>
      <c r="B478" s="72"/>
      <c r="C478" s="62" t="s">
        <v>99</v>
      </c>
      <c r="D478" s="80">
        <v>0.02</v>
      </c>
      <c r="E478" s="80"/>
      <c r="F478" s="80"/>
      <c r="G478" s="80"/>
      <c r="H478" s="80"/>
      <c r="I478" s="80"/>
      <c r="J478" s="80"/>
      <c r="K478" s="60" t="s">
        <v>207</v>
      </c>
      <c r="L478" s="59">
        <f>-(R477-R476)/R476/(D477-D476)</f>
        <v>2.3825503355704696E-2</v>
      </c>
      <c r="M478" s="59" t="s">
        <v>97</v>
      </c>
      <c r="N478" s="81" t="str">
        <f>IF(ABS((L478-D478)/D478)&lt;=0.1,"合格","不合格")</f>
        <v>不合格</v>
      </c>
      <c r="O478" s="81"/>
      <c r="P478" s="82" t="s">
        <v>208</v>
      </c>
      <c r="Q478" s="82"/>
      <c r="R478" s="82"/>
      <c r="S478" s="82"/>
      <c r="T478" s="82"/>
    </row>
    <row r="479" spans="1:20" s="16" customFormat="1" ht="48" customHeight="1">
      <c r="A479" s="77"/>
      <c r="B479" s="72"/>
      <c r="C479" s="62" t="s">
        <v>154</v>
      </c>
      <c r="D479" s="62" t="s">
        <v>100</v>
      </c>
      <c r="E479" s="79">
        <f>G476</f>
        <v>849.29</v>
      </c>
      <c r="F479" s="79"/>
      <c r="G479" s="62" t="s">
        <v>94</v>
      </c>
      <c r="H479" s="62" t="s">
        <v>101</v>
      </c>
      <c r="I479" s="83">
        <f>G477</f>
        <v>521.55999999999995</v>
      </c>
      <c r="J479" s="83"/>
      <c r="K479" s="62" t="s">
        <v>94</v>
      </c>
      <c r="L479" s="19" t="s">
        <v>155</v>
      </c>
      <c r="M479" s="19" t="s">
        <v>156</v>
      </c>
      <c r="N479" s="81" t="str">
        <f>IF(P479="是","合格","不合格")</f>
        <v>合格</v>
      </c>
      <c r="O479" s="81"/>
      <c r="P479" s="83" t="s">
        <v>499</v>
      </c>
      <c r="Q479" s="79"/>
      <c r="R479" s="79"/>
      <c r="S479" s="79"/>
      <c r="T479" s="42" t="str">
        <f t="shared" ref="T479:T480" si="356">IF(ISBLANK(P479),"数据不完整","")</f>
        <v/>
      </c>
    </row>
    <row r="480" spans="1:20" s="16" customFormat="1" ht="48" customHeight="1">
      <c r="A480" s="77"/>
      <c r="B480" s="72"/>
      <c r="C480" s="62" t="s">
        <v>158</v>
      </c>
      <c r="D480" s="60">
        <f>I479</f>
        <v>521.55999999999995</v>
      </c>
      <c r="E480" s="62" t="s">
        <v>94</v>
      </c>
      <c r="F480" s="62" t="s">
        <v>101</v>
      </c>
      <c r="G480" s="60">
        <v>0</v>
      </c>
      <c r="H480" s="60" t="s">
        <v>94</v>
      </c>
      <c r="I480" s="62" t="s">
        <v>159</v>
      </c>
      <c r="J480" s="60">
        <f>J477</f>
        <v>465</v>
      </c>
      <c r="K480" s="60" t="s">
        <v>32</v>
      </c>
      <c r="L480" s="19" t="s">
        <v>157</v>
      </c>
      <c r="M480" s="59" t="s">
        <v>97</v>
      </c>
      <c r="N480" s="81" t="str">
        <f>IF(P480=0,"合格","不合格")</f>
        <v>合格</v>
      </c>
      <c r="O480" s="81"/>
      <c r="P480" s="79">
        <v>0</v>
      </c>
      <c r="Q480" s="79"/>
      <c r="R480" s="79"/>
      <c r="S480" s="79"/>
      <c r="T480" s="42" t="str">
        <f t="shared" si="356"/>
        <v/>
      </c>
    </row>
    <row r="481" spans="1:20" ht="54" hidden="1" customHeight="1">
      <c r="A481" s="96" t="s">
        <v>243</v>
      </c>
      <c r="B481" s="96"/>
      <c r="C481" s="96"/>
      <c r="D481" s="96"/>
      <c r="E481" s="96"/>
      <c r="F481" s="96"/>
      <c r="G481" s="96"/>
      <c r="H481" s="96"/>
      <c r="I481" s="96"/>
      <c r="J481" s="96"/>
      <c r="K481" s="96"/>
      <c r="L481" s="96"/>
      <c r="M481" s="96"/>
      <c r="N481" s="96"/>
      <c r="O481" s="96"/>
      <c r="P481" s="96"/>
      <c r="Q481" s="96"/>
      <c r="R481" s="96"/>
      <c r="S481" s="96"/>
      <c r="T481" s="96"/>
    </row>
    <row r="482" spans="1:20" s="16" customFormat="1" ht="48" hidden="1" customHeight="1">
      <c r="A482" s="57" t="s">
        <v>247</v>
      </c>
      <c r="B482" s="41" t="s">
        <v>248</v>
      </c>
      <c r="C482" s="62" t="s">
        <v>152</v>
      </c>
      <c r="D482" s="60">
        <v>-40</v>
      </c>
      <c r="E482" s="60" t="s">
        <v>71</v>
      </c>
      <c r="F482" s="62" t="s">
        <v>98</v>
      </c>
      <c r="G482" s="60">
        <v>190030</v>
      </c>
      <c r="H482" s="60" t="s">
        <v>94</v>
      </c>
      <c r="I482" s="62"/>
      <c r="J482" s="60"/>
      <c r="K482" s="60"/>
      <c r="L482" s="59"/>
      <c r="M482" s="59" t="s">
        <v>97</v>
      </c>
      <c r="N482" s="61" t="str">
        <f>IF(ABS(P482-0)&gt;0,"合格","不合格")</f>
        <v>不合格</v>
      </c>
      <c r="O482" s="61"/>
      <c r="P482" s="78">
        <v>0</v>
      </c>
      <c r="Q482" s="78"/>
      <c r="R482" s="79"/>
      <c r="S482" s="79"/>
      <c r="T482" s="42" t="str">
        <f>IF(OR(ISBLANK(P482),ISBLANK(R482)),"数据不完整","")</f>
        <v>数据不完整</v>
      </c>
    </row>
    <row r="483" spans="1:20" s="16" customFormat="1" ht="48" hidden="1" customHeight="1">
      <c r="A483" s="57" t="s">
        <v>247</v>
      </c>
      <c r="B483" s="41" t="s">
        <v>249</v>
      </c>
      <c r="C483" s="62" t="s">
        <v>152</v>
      </c>
      <c r="D483" s="60">
        <v>-40</v>
      </c>
      <c r="E483" s="60" t="s">
        <v>71</v>
      </c>
      <c r="F483" s="62" t="s">
        <v>98</v>
      </c>
      <c r="G483" s="60">
        <v>190030</v>
      </c>
      <c r="H483" s="60" t="s">
        <v>94</v>
      </c>
      <c r="I483" s="62"/>
      <c r="J483" s="60"/>
      <c r="K483" s="60"/>
      <c r="L483" s="59"/>
      <c r="M483" s="59" t="s">
        <v>97</v>
      </c>
      <c r="N483" s="61" t="str">
        <f>IF(ABS(P483-0)&gt;0,"合格","不合格")</f>
        <v>不合格</v>
      </c>
      <c r="O483" s="61"/>
      <c r="P483" s="78">
        <v>0</v>
      </c>
      <c r="Q483" s="78"/>
      <c r="R483" s="79"/>
      <c r="S483" s="79"/>
      <c r="T483" s="42" t="str">
        <f>IF(OR(ISBLANK(P483),ISBLANK(R483)),"数据不完整","")</f>
        <v>数据不完整</v>
      </c>
    </row>
    <row r="484" spans="1:20" s="16" customFormat="1" ht="48" hidden="1" customHeight="1">
      <c r="A484" s="57" t="s">
        <v>247</v>
      </c>
      <c r="B484" s="41" t="s">
        <v>250</v>
      </c>
      <c r="C484" s="62" t="s">
        <v>152</v>
      </c>
      <c r="D484" s="60">
        <v>-40</v>
      </c>
      <c r="E484" s="60" t="s">
        <v>71</v>
      </c>
      <c r="F484" s="62" t="s">
        <v>98</v>
      </c>
      <c r="G484" s="60">
        <v>190030</v>
      </c>
      <c r="H484" s="60" t="s">
        <v>94</v>
      </c>
      <c r="I484" s="62"/>
      <c r="J484" s="60"/>
      <c r="K484" s="60"/>
      <c r="L484" s="59"/>
      <c r="M484" s="59" t="s">
        <v>97</v>
      </c>
      <c r="N484" s="61" t="str">
        <f>IF(ABS(P484-0)&gt;0,"合格","不合格")</f>
        <v>不合格</v>
      </c>
      <c r="O484" s="61"/>
      <c r="P484" s="78">
        <v>0</v>
      </c>
      <c r="Q484" s="78"/>
      <c r="R484" s="79"/>
      <c r="S484" s="79"/>
      <c r="T484" s="42" t="str">
        <f>IF(OR(ISBLANK(P484),ISBLANK(R484)),"数据不完整","")</f>
        <v>数据不完整</v>
      </c>
    </row>
    <row r="485" spans="1:20" s="16" customFormat="1" ht="48" hidden="1" customHeight="1">
      <c r="A485" s="57" t="s">
        <v>247</v>
      </c>
      <c r="B485" s="41" t="s">
        <v>251</v>
      </c>
      <c r="C485" s="62" t="s">
        <v>152</v>
      </c>
      <c r="D485" s="60">
        <v>-40</v>
      </c>
      <c r="E485" s="60" t="s">
        <v>71</v>
      </c>
      <c r="F485" s="62" t="s">
        <v>98</v>
      </c>
      <c r="G485" s="60">
        <v>190030</v>
      </c>
      <c r="H485" s="60" t="s">
        <v>94</v>
      </c>
      <c r="I485" s="62"/>
      <c r="J485" s="60"/>
      <c r="K485" s="60"/>
      <c r="L485" s="59"/>
      <c r="M485" s="59" t="s">
        <v>97</v>
      </c>
      <c r="N485" s="61" t="str">
        <f>IF(ABS(P485-0)&gt;0,"合格","不合格")</f>
        <v>不合格</v>
      </c>
      <c r="O485" s="61"/>
      <c r="P485" s="78">
        <v>0</v>
      </c>
      <c r="Q485" s="78"/>
      <c r="R485" s="79"/>
      <c r="S485" s="79"/>
      <c r="T485" s="42" t="str">
        <f>IF(OR(ISBLANK(P485),ISBLANK(R485)),"数据不完整","")</f>
        <v>数据不完整</v>
      </c>
    </row>
    <row r="486" spans="1:20" s="16" customFormat="1" ht="48" hidden="1" customHeight="1">
      <c r="A486" s="57" t="s">
        <v>247</v>
      </c>
      <c r="B486" s="41" t="s">
        <v>252</v>
      </c>
      <c r="C486" s="62" t="s">
        <v>152</v>
      </c>
      <c r="D486" s="60">
        <v>-40</v>
      </c>
      <c r="E486" s="60" t="s">
        <v>71</v>
      </c>
      <c r="F486" s="62" t="s">
        <v>98</v>
      </c>
      <c r="G486" s="60">
        <v>190030</v>
      </c>
      <c r="H486" s="60" t="s">
        <v>94</v>
      </c>
      <c r="I486" s="62"/>
      <c r="J486" s="60"/>
      <c r="K486" s="60"/>
      <c r="L486" s="59"/>
      <c r="M486" s="59" t="s">
        <v>97</v>
      </c>
      <c r="N486" s="61" t="str">
        <f>IF(ABS(P486-0)&gt;0,"合格","不合格")</f>
        <v>不合格</v>
      </c>
      <c r="O486" s="61"/>
      <c r="P486" s="78">
        <v>0</v>
      </c>
      <c r="Q486" s="78"/>
      <c r="R486" s="79"/>
      <c r="S486" s="79"/>
      <c r="T486" s="42" t="str">
        <f>IF(OR(ISBLANK(P486),ISBLANK(R486)),"数据不完整","")</f>
        <v>数据不完整</v>
      </c>
    </row>
    <row r="487" spans="1:20" ht="54" hidden="1" customHeight="1">
      <c r="A487" s="96" t="s">
        <v>253</v>
      </c>
      <c r="B487" s="96"/>
      <c r="C487" s="96"/>
      <c r="D487" s="96"/>
      <c r="E487" s="96"/>
      <c r="F487" s="96"/>
      <c r="G487" s="96"/>
      <c r="H487" s="96"/>
      <c r="I487" s="96"/>
      <c r="J487" s="96"/>
      <c r="K487" s="96"/>
      <c r="L487" s="96"/>
      <c r="M487" s="96"/>
      <c r="N487" s="96"/>
      <c r="O487" s="96"/>
      <c r="P487" s="96"/>
      <c r="Q487" s="96"/>
      <c r="R487" s="96"/>
      <c r="S487" s="96"/>
      <c r="T487" s="96"/>
    </row>
    <row r="488" spans="1:20" ht="54" hidden="1" customHeight="1">
      <c r="A488" s="96" t="s">
        <v>254</v>
      </c>
      <c r="B488" s="96"/>
      <c r="C488" s="96"/>
      <c r="D488" s="96" t="s">
        <v>255</v>
      </c>
      <c r="E488" s="96"/>
      <c r="F488" s="96"/>
      <c r="G488" s="96"/>
      <c r="H488" s="96" t="s">
        <v>256</v>
      </c>
      <c r="I488" s="96"/>
      <c r="J488" s="96"/>
      <c r="K488" s="96"/>
      <c r="L488" s="96"/>
      <c r="M488" s="96" t="s">
        <v>25</v>
      </c>
      <c r="N488" s="96"/>
      <c r="O488" s="96"/>
      <c r="P488" s="96"/>
      <c r="Q488" s="96"/>
      <c r="R488" s="96"/>
      <c r="S488" s="55"/>
      <c r="T488" s="55"/>
    </row>
    <row r="489" spans="1:20" ht="54" hidden="1" customHeight="1">
      <c r="A489" s="96"/>
      <c r="B489" s="96"/>
      <c r="C489" s="96"/>
      <c r="D489" s="96" t="s">
        <v>257</v>
      </c>
      <c r="E489" s="96"/>
      <c r="F489" s="96" t="s">
        <v>258</v>
      </c>
      <c r="G489" s="96"/>
      <c r="H489" s="96" t="s">
        <v>257</v>
      </c>
      <c r="I489" s="96"/>
      <c r="J489" s="96"/>
      <c r="K489" s="96" t="s">
        <v>258</v>
      </c>
      <c r="L489" s="96"/>
      <c r="M489" s="96" t="s">
        <v>257</v>
      </c>
      <c r="N489" s="96"/>
      <c r="O489" s="96"/>
      <c r="P489" s="96" t="s">
        <v>258</v>
      </c>
      <c r="Q489" s="96"/>
      <c r="R489" s="96"/>
      <c r="S489" s="55"/>
      <c r="T489" s="55"/>
    </row>
    <row r="490" spans="1:20" ht="54" hidden="1" customHeight="1">
      <c r="A490" s="96" t="s">
        <v>259</v>
      </c>
      <c r="B490" s="96"/>
      <c r="C490" s="96"/>
      <c r="D490" s="96"/>
      <c r="E490" s="96"/>
      <c r="F490" s="96"/>
      <c r="G490" s="96"/>
      <c r="H490" s="96"/>
      <c r="I490" s="96"/>
      <c r="J490" s="96"/>
      <c r="K490" s="96"/>
      <c r="L490" s="96"/>
      <c r="M490" s="96"/>
      <c r="N490" s="96"/>
      <c r="O490" s="96"/>
      <c r="P490" s="96"/>
      <c r="Q490" s="96"/>
      <c r="R490" s="96"/>
      <c r="S490" s="55"/>
      <c r="T490" s="55"/>
    </row>
    <row r="491" spans="1:20" ht="54" hidden="1" customHeight="1">
      <c r="A491" s="96" t="s">
        <v>260</v>
      </c>
      <c r="B491" s="96"/>
      <c r="C491" s="96"/>
      <c r="D491" s="96"/>
      <c r="E491" s="96"/>
      <c r="F491" s="96"/>
      <c r="G491" s="96"/>
      <c r="H491" s="96"/>
      <c r="I491" s="96"/>
      <c r="J491" s="96"/>
      <c r="K491" s="96"/>
      <c r="L491" s="96"/>
      <c r="M491" s="96"/>
      <c r="N491" s="96"/>
      <c r="O491" s="96"/>
      <c r="P491" s="96"/>
      <c r="Q491" s="96"/>
      <c r="R491" s="96"/>
      <c r="S491" s="55"/>
      <c r="T491" s="55"/>
    </row>
    <row r="492" spans="1:20" ht="54" hidden="1" customHeight="1">
      <c r="A492" s="96" t="s">
        <v>261</v>
      </c>
      <c r="B492" s="96"/>
      <c r="C492" s="96"/>
      <c r="D492" s="96"/>
      <c r="E492" s="96"/>
      <c r="F492" s="96"/>
      <c r="G492" s="96"/>
      <c r="H492" s="96"/>
      <c r="I492" s="96"/>
      <c r="J492" s="96"/>
      <c r="K492" s="96"/>
      <c r="L492" s="96"/>
      <c r="M492" s="96"/>
      <c r="N492" s="96"/>
      <c r="O492" s="96"/>
      <c r="P492" s="96"/>
      <c r="Q492" s="96"/>
      <c r="R492" s="96"/>
      <c r="S492" s="55"/>
      <c r="T492" s="55"/>
    </row>
    <row r="493" spans="1:20" ht="54" hidden="1" customHeight="1">
      <c r="A493" s="96" t="s">
        <v>272</v>
      </c>
      <c r="B493" s="96"/>
      <c r="C493" s="96"/>
      <c r="D493" s="96"/>
      <c r="E493" s="96"/>
      <c r="F493" s="96"/>
      <c r="G493" s="96"/>
      <c r="H493" s="96"/>
      <c r="I493" s="96"/>
      <c r="J493" s="96"/>
      <c r="K493" s="96"/>
      <c r="L493" s="96"/>
      <c r="M493" s="96"/>
      <c r="N493" s="96"/>
      <c r="O493" s="96"/>
      <c r="P493" s="96"/>
      <c r="Q493" s="96"/>
      <c r="R493" s="96"/>
      <c r="S493" s="96"/>
      <c r="T493" s="96"/>
    </row>
    <row r="494" spans="1:20" ht="54" hidden="1" customHeight="1">
      <c r="A494" s="96" t="s">
        <v>262</v>
      </c>
      <c r="B494" s="96"/>
      <c r="C494" s="96"/>
      <c r="D494" s="96" t="s">
        <v>24</v>
      </c>
      <c r="E494" s="96"/>
      <c r="F494" s="96"/>
      <c r="G494" s="96"/>
      <c r="H494" s="96" t="s">
        <v>17</v>
      </c>
      <c r="I494" s="96"/>
      <c r="J494" s="96"/>
      <c r="K494" s="96"/>
      <c r="L494" s="96"/>
      <c r="M494" s="96" t="s">
        <v>264</v>
      </c>
      <c r="N494" s="96"/>
      <c r="O494" s="96"/>
      <c r="P494" s="96"/>
      <c r="Q494" s="25"/>
      <c r="R494" s="25"/>
      <c r="S494" s="55"/>
      <c r="T494" s="55"/>
    </row>
    <row r="495" spans="1:20" ht="54" hidden="1" customHeight="1">
      <c r="A495" s="96" t="s">
        <v>265</v>
      </c>
      <c r="B495" s="96"/>
      <c r="C495" s="96"/>
      <c r="D495" s="96">
        <v>6</v>
      </c>
      <c r="E495" s="96"/>
      <c r="F495" s="96"/>
      <c r="G495" s="96"/>
      <c r="H495" s="96">
        <v>7</v>
      </c>
      <c r="I495" s="96"/>
      <c r="J495" s="96"/>
      <c r="K495" s="96"/>
      <c r="L495" s="96"/>
      <c r="M495" s="96">
        <v>7</v>
      </c>
      <c r="N495" s="96"/>
      <c r="O495" s="96"/>
      <c r="P495" s="96"/>
      <c r="Q495" s="27" t="str">
        <f>IF(AND(D495&gt;=4.5,D495&lt;=5.5),"合格","不合格")</f>
        <v>不合格</v>
      </c>
      <c r="R495" s="27" t="str">
        <f>IF(AND(H495&gt;=4.5,H495&lt;=5.5),"合格","不合格")</f>
        <v>不合格</v>
      </c>
      <c r="S495" s="27" t="str">
        <f>IF(AND(M495&gt;=4.5,M495&lt;=5.5),"合格","不合格")</f>
        <v>不合格</v>
      </c>
      <c r="T495" s="55"/>
    </row>
    <row r="496" spans="1:20" ht="54" hidden="1" customHeight="1">
      <c r="A496" s="96" t="s">
        <v>260</v>
      </c>
      <c r="B496" s="96"/>
      <c r="C496" s="96"/>
      <c r="D496" s="96">
        <v>5.26</v>
      </c>
      <c r="E496" s="96"/>
      <c r="F496" s="96"/>
      <c r="G496" s="96"/>
      <c r="H496" s="96">
        <v>5.29</v>
      </c>
      <c r="I496" s="96"/>
      <c r="J496" s="96"/>
      <c r="K496" s="96"/>
      <c r="L496" s="96"/>
      <c r="M496" s="96">
        <v>5.28</v>
      </c>
      <c r="N496" s="96"/>
      <c r="O496" s="96"/>
      <c r="P496" s="96"/>
      <c r="Q496" s="27" t="str">
        <f t="shared" ref="Q496:Q497" si="357">IF(AND(D496&gt;=4.5,D496&lt;=5.5),"合格","不合格")</f>
        <v>合格</v>
      </c>
      <c r="R496" s="27" t="str">
        <f t="shared" ref="R496:R497" si="358">IF(AND(H496&gt;=4.5,H496&lt;=5.5),"合格","不合格")</f>
        <v>合格</v>
      </c>
      <c r="S496" s="27" t="str">
        <f t="shared" ref="S496:S497" si="359">IF(AND(M496&gt;=4.5,M496&lt;=5.5),"合格","不合格")</f>
        <v>合格</v>
      </c>
      <c r="T496" s="55"/>
    </row>
    <row r="497" spans="1:20" ht="54" hidden="1" customHeight="1">
      <c r="A497" s="96" t="s">
        <v>261</v>
      </c>
      <c r="B497" s="96"/>
      <c r="C497" s="96"/>
      <c r="D497" s="96">
        <v>5.31</v>
      </c>
      <c r="E497" s="96"/>
      <c r="F497" s="96"/>
      <c r="G497" s="96"/>
      <c r="H497" s="96">
        <v>5.32</v>
      </c>
      <c r="I497" s="96"/>
      <c r="J497" s="96"/>
      <c r="K497" s="96"/>
      <c r="L497" s="96"/>
      <c r="M497" s="96">
        <v>5.32</v>
      </c>
      <c r="N497" s="96"/>
      <c r="O497" s="96"/>
      <c r="P497" s="96"/>
      <c r="Q497" s="27" t="str">
        <f t="shared" si="357"/>
        <v>合格</v>
      </c>
      <c r="R497" s="27" t="str">
        <f t="shared" si="358"/>
        <v>合格</v>
      </c>
      <c r="S497" s="27" t="str">
        <f t="shared" si="359"/>
        <v>合格</v>
      </c>
      <c r="T497" s="55"/>
    </row>
    <row r="498" spans="1:20" ht="54" hidden="1" customHeight="1">
      <c r="A498" s="96" t="s">
        <v>271</v>
      </c>
      <c r="B498" s="96"/>
      <c r="C498" s="96"/>
      <c r="D498" s="96"/>
      <c r="E498" s="96"/>
      <c r="F498" s="96"/>
      <c r="G498" s="96"/>
      <c r="H498" s="96"/>
      <c r="I498" s="96"/>
      <c r="J498" s="96"/>
      <c r="K498" s="96"/>
      <c r="L498" s="96"/>
      <c r="M498" s="96"/>
      <c r="N498" s="96"/>
      <c r="O498" s="96"/>
      <c r="P498" s="96"/>
      <c r="Q498" s="96"/>
      <c r="R498" s="96"/>
      <c r="S498" s="96"/>
      <c r="T498" s="96"/>
    </row>
    <row r="499" spans="1:20" ht="54" hidden="1" customHeight="1">
      <c r="A499" s="96" t="s">
        <v>262</v>
      </c>
      <c r="B499" s="96"/>
      <c r="C499" s="96"/>
      <c r="D499" s="96" t="s">
        <v>263</v>
      </c>
      <c r="E499" s="96"/>
      <c r="F499" s="96"/>
      <c r="G499" s="96"/>
      <c r="H499" s="96" t="s">
        <v>17</v>
      </c>
      <c r="I499" s="96"/>
      <c r="J499" s="96"/>
      <c r="K499" s="96"/>
      <c r="L499" s="96"/>
      <c r="M499" s="96" t="s">
        <v>264</v>
      </c>
      <c r="N499" s="96"/>
      <c r="O499" s="96"/>
      <c r="P499" s="96"/>
      <c r="Q499" s="25"/>
      <c r="R499" s="25"/>
      <c r="S499" s="55"/>
      <c r="T499" s="55"/>
    </row>
    <row r="500" spans="1:20" ht="54" hidden="1" customHeight="1">
      <c r="A500" s="96" t="s">
        <v>265</v>
      </c>
      <c r="B500" s="96"/>
      <c r="C500" s="96"/>
      <c r="D500" s="96" t="s">
        <v>266</v>
      </c>
      <c r="E500" s="96"/>
      <c r="F500" s="96"/>
      <c r="G500" s="96"/>
      <c r="H500" s="96" t="s">
        <v>266</v>
      </c>
      <c r="I500" s="96"/>
      <c r="J500" s="96"/>
      <c r="K500" s="96"/>
      <c r="L500" s="96"/>
      <c r="M500" s="96">
        <v>6</v>
      </c>
      <c r="N500" s="96"/>
      <c r="O500" s="96"/>
      <c r="P500" s="96"/>
      <c r="Q500" s="27" t="str">
        <f t="shared" ref="Q500" si="360">IF(AND(D500&gt;=4.5,D500&lt;=5.5),"合格","不合格")</f>
        <v>不合格</v>
      </c>
      <c r="R500" s="27" t="str">
        <f t="shared" ref="R500" si="361">IF(AND(H500&gt;=4.5,H500&lt;=5.5),"合格","不合格")</f>
        <v>不合格</v>
      </c>
      <c r="S500" s="27" t="str">
        <f t="shared" ref="S500" si="362">IF(AND(M500&gt;=4.5,M500&lt;=5.5),"合格","不合格")</f>
        <v>不合格</v>
      </c>
      <c r="T500" s="55"/>
    </row>
    <row r="501" spans="1:20" ht="54" hidden="1" customHeight="1">
      <c r="A501" s="96" t="s">
        <v>260</v>
      </c>
      <c r="B501" s="96"/>
      <c r="C501" s="96"/>
      <c r="D501" s="96" t="s">
        <v>267</v>
      </c>
      <c r="E501" s="96"/>
      <c r="F501" s="96"/>
      <c r="G501" s="96"/>
      <c r="H501" s="96" t="s">
        <v>268</v>
      </c>
      <c r="I501" s="96"/>
      <c r="J501" s="96"/>
      <c r="K501" s="96"/>
      <c r="L501" s="96"/>
      <c r="M501" s="96">
        <v>5.28</v>
      </c>
      <c r="N501" s="96"/>
      <c r="O501" s="96"/>
      <c r="P501" s="96"/>
      <c r="Q501" s="27" t="str">
        <f t="shared" ref="Q501:Q502" si="363">IF(AND(D501&gt;=4.5,D501&lt;=5.5),"合格","不合格")</f>
        <v>不合格</v>
      </c>
      <c r="R501" s="27" t="str">
        <f t="shared" ref="R501:R502" si="364">IF(AND(H501&gt;=4.5,H501&lt;=5.5),"合格","不合格")</f>
        <v>不合格</v>
      </c>
      <c r="S501" s="27" t="str">
        <f t="shared" ref="S501:S502" si="365">IF(AND(M501&gt;=4.5,M501&lt;=5.5),"合格","不合格")</f>
        <v>合格</v>
      </c>
      <c r="T501" s="55"/>
    </row>
    <row r="502" spans="1:20" ht="54" hidden="1" customHeight="1">
      <c r="A502" s="96" t="s">
        <v>261</v>
      </c>
      <c r="B502" s="96"/>
      <c r="C502" s="96"/>
      <c r="D502" s="96" t="s">
        <v>269</v>
      </c>
      <c r="E502" s="96"/>
      <c r="F502" s="96"/>
      <c r="G502" s="96"/>
      <c r="H502" s="96" t="s">
        <v>270</v>
      </c>
      <c r="I502" s="96"/>
      <c r="J502" s="96"/>
      <c r="K502" s="96"/>
      <c r="L502" s="96"/>
      <c r="M502" s="96">
        <v>5.32</v>
      </c>
      <c r="N502" s="96"/>
      <c r="O502" s="96"/>
      <c r="P502" s="96"/>
      <c r="Q502" s="27" t="str">
        <f t="shared" si="363"/>
        <v>不合格</v>
      </c>
      <c r="R502" s="27" t="str">
        <f t="shared" si="364"/>
        <v>不合格</v>
      </c>
      <c r="S502" s="27" t="str">
        <f t="shared" si="365"/>
        <v>合格</v>
      </c>
      <c r="T502" s="55"/>
    </row>
    <row r="503" spans="1:20" ht="54" hidden="1" customHeight="1">
      <c r="A503" s="96" t="s">
        <v>273</v>
      </c>
      <c r="B503" s="96"/>
      <c r="C503" s="96"/>
      <c r="D503" s="96"/>
      <c r="E503" s="96"/>
      <c r="F503" s="96"/>
      <c r="G503" s="96"/>
      <c r="H503" s="96"/>
      <c r="I503" s="96"/>
      <c r="J503" s="96"/>
      <c r="K503" s="96"/>
      <c r="L503" s="96"/>
      <c r="M503" s="96"/>
      <c r="N503" s="96"/>
      <c r="O503" s="96"/>
      <c r="P503" s="96"/>
      <c r="Q503" s="96"/>
      <c r="R503" s="96"/>
      <c r="S503" s="96"/>
      <c r="T503" s="96"/>
    </row>
    <row r="504" spans="1:20" ht="54" hidden="1" customHeight="1">
      <c r="A504" s="96" t="s">
        <v>14</v>
      </c>
      <c r="B504" s="96"/>
      <c r="C504" s="96"/>
      <c r="D504" s="96" t="s">
        <v>263</v>
      </c>
      <c r="E504" s="96"/>
      <c r="F504" s="96"/>
      <c r="G504" s="96"/>
      <c r="H504" s="96" t="s">
        <v>17</v>
      </c>
      <c r="I504" s="96"/>
      <c r="J504" s="96"/>
      <c r="K504" s="96"/>
      <c r="L504" s="96"/>
      <c r="M504" s="96" t="s">
        <v>25</v>
      </c>
      <c r="N504" s="96"/>
      <c r="O504" s="96"/>
      <c r="P504" s="96"/>
      <c r="Q504" s="25"/>
      <c r="R504" s="25"/>
      <c r="S504" s="55"/>
      <c r="T504" s="55"/>
    </row>
    <row r="505" spans="1:20" ht="54" hidden="1" customHeight="1">
      <c r="A505" s="96" t="s">
        <v>265</v>
      </c>
      <c r="B505" s="96"/>
      <c r="C505" s="96"/>
      <c r="D505" s="96">
        <v>10</v>
      </c>
      <c r="E505" s="96"/>
      <c r="F505" s="96"/>
      <c r="G505" s="96"/>
      <c r="H505" s="96"/>
      <c r="I505" s="96"/>
      <c r="J505" s="96"/>
      <c r="K505" s="96"/>
      <c r="L505" s="96"/>
      <c r="M505" s="96"/>
      <c r="N505" s="96"/>
      <c r="O505" s="96"/>
      <c r="P505" s="96"/>
      <c r="Q505" s="27" t="str">
        <f>IF(AND(D505&gt;=0,D505&lt;=28),"合格","不合格")</f>
        <v>合格</v>
      </c>
      <c r="R505" s="27" t="str">
        <f>IF(AND(H505&gt;=0,H505&lt;=28),"合格","不合格")</f>
        <v>合格</v>
      </c>
      <c r="S505" s="27" t="str">
        <f>IF(AND(M505&gt;=0,M505&lt;=28),"合格","不合格")</f>
        <v>合格</v>
      </c>
      <c r="T505" s="55"/>
    </row>
    <row r="506" spans="1:20" ht="54" hidden="1" customHeight="1">
      <c r="A506" s="96" t="s">
        <v>260</v>
      </c>
      <c r="B506" s="96"/>
      <c r="C506" s="96"/>
      <c r="D506" s="96"/>
      <c r="E506" s="96"/>
      <c r="F506" s="96"/>
      <c r="G506" s="96"/>
      <c r="H506" s="96"/>
      <c r="I506" s="96"/>
      <c r="J506" s="96"/>
      <c r="K506" s="96"/>
      <c r="L506" s="96"/>
      <c r="M506" s="96"/>
      <c r="N506" s="96"/>
      <c r="O506" s="96"/>
      <c r="P506" s="96"/>
      <c r="Q506" s="27" t="str">
        <f t="shared" ref="Q506:Q507" si="366">IF(AND(D506&gt;=0,D506&lt;=28),"合格","不合格")</f>
        <v>合格</v>
      </c>
      <c r="R506" s="27" t="str">
        <f t="shared" ref="R506:R507" si="367">IF(AND(H506&gt;=0,H506&lt;=28),"合格","不合格")</f>
        <v>合格</v>
      </c>
      <c r="S506" s="27" t="str">
        <f t="shared" ref="S506:S507" si="368">IF(AND(M506&gt;=0,M506&lt;=28),"合格","不合格")</f>
        <v>合格</v>
      </c>
      <c r="T506" s="55"/>
    </row>
    <row r="507" spans="1:20" ht="54" hidden="1" customHeight="1">
      <c r="A507" s="96" t="s">
        <v>246</v>
      </c>
      <c r="B507" s="96"/>
      <c r="C507" s="96"/>
      <c r="D507" s="96"/>
      <c r="E507" s="96"/>
      <c r="F507" s="96"/>
      <c r="G507" s="96"/>
      <c r="H507" s="96"/>
      <c r="I507" s="96"/>
      <c r="J507" s="96"/>
      <c r="K507" s="96"/>
      <c r="L507" s="96"/>
      <c r="M507" s="96">
        <v>29</v>
      </c>
      <c r="N507" s="96"/>
      <c r="O507" s="96"/>
      <c r="P507" s="96"/>
      <c r="Q507" s="27" t="str">
        <f t="shared" si="366"/>
        <v>合格</v>
      </c>
      <c r="R507" s="27" t="str">
        <f t="shared" si="367"/>
        <v>合格</v>
      </c>
      <c r="S507" s="27" t="str">
        <f t="shared" si="368"/>
        <v>不合格</v>
      </c>
      <c r="T507" s="55"/>
    </row>
    <row r="508" spans="1:20" ht="54" hidden="1" customHeight="1">
      <c r="A508" s="96" t="s">
        <v>312</v>
      </c>
      <c r="B508" s="96"/>
      <c r="C508" s="96"/>
      <c r="D508" s="96"/>
      <c r="E508" s="96"/>
      <c r="F508" s="96"/>
      <c r="G508" s="96"/>
      <c r="H508" s="96"/>
      <c r="I508" s="96"/>
      <c r="J508" s="96"/>
      <c r="K508" s="96"/>
      <c r="L508" s="96"/>
      <c r="M508" s="96"/>
      <c r="N508" s="96"/>
      <c r="O508" s="96"/>
      <c r="P508" s="96"/>
      <c r="Q508" s="96"/>
      <c r="R508" s="96"/>
      <c r="S508" s="96"/>
      <c r="T508" s="96"/>
    </row>
    <row r="509" spans="1:20" s="16" customFormat="1" ht="48" hidden="1" customHeight="1">
      <c r="A509" s="92" t="s">
        <v>313</v>
      </c>
      <c r="B509" s="41" t="s">
        <v>36</v>
      </c>
      <c r="C509" s="62" t="s">
        <v>315</v>
      </c>
      <c r="D509" s="60">
        <v>-40</v>
      </c>
      <c r="E509" s="60" t="s">
        <v>71</v>
      </c>
      <c r="F509" s="62" t="s">
        <v>314</v>
      </c>
      <c r="G509" s="62" t="s">
        <v>316</v>
      </c>
      <c r="H509" s="60"/>
      <c r="I509" s="62"/>
      <c r="J509" s="60"/>
      <c r="K509" s="60"/>
      <c r="L509" s="59"/>
      <c r="M509" s="59"/>
      <c r="N509" s="61" t="str">
        <f t="shared" ref="N509:N518" si="369">IF(ABS(P509-0)&gt;0,"合格","不合格")</f>
        <v>不合格</v>
      </c>
      <c r="O509" s="61"/>
      <c r="P509" s="78"/>
      <c r="Q509" s="78"/>
      <c r="R509" s="79"/>
      <c r="S509" s="79"/>
      <c r="T509" s="42" t="str">
        <f t="shared" ref="T509:T518" si="370">IF(OR(ISBLANK(P509),ISBLANK(R509)),"数据不完整","")</f>
        <v>数据不完整</v>
      </c>
    </row>
    <row r="510" spans="1:20" s="16" customFormat="1" ht="48" hidden="1" customHeight="1">
      <c r="A510" s="93"/>
      <c r="B510" s="41" t="s">
        <v>36</v>
      </c>
      <c r="C510" s="62" t="s">
        <v>315</v>
      </c>
      <c r="D510" s="60">
        <v>120</v>
      </c>
      <c r="E510" s="60" t="s">
        <v>71</v>
      </c>
      <c r="F510" s="62" t="s">
        <v>314</v>
      </c>
      <c r="G510" s="62" t="s">
        <v>316</v>
      </c>
      <c r="H510" s="60"/>
      <c r="I510" s="62"/>
      <c r="J510" s="60"/>
      <c r="K510" s="60"/>
      <c r="L510" s="59"/>
      <c r="M510" s="59"/>
      <c r="N510" s="61" t="str">
        <f t="shared" si="369"/>
        <v>不合格</v>
      </c>
      <c r="O510" s="61"/>
      <c r="P510" s="78"/>
      <c r="Q510" s="78"/>
      <c r="R510" s="79"/>
      <c r="S510" s="79"/>
      <c r="T510" s="42" t="str">
        <f t="shared" si="370"/>
        <v>数据不完整</v>
      </c>
    </row>
    <row r="511" spans="1:20" s="16" customFormat="1" ht="48" hidden="1" customHeight="1">
      <c r="A511" s="93"/>
      <c r="B511" s="41" t="s">
        <v>136</v>
      </c>
      <c r="C511" s="62" t="s">
        <v>315</v>
      </c>
      <c r="D511" s="60">
        <v>-40</v>
      </c>
      <c r="E511" s="60" t="s">
        <v>71</v>
      </c>
      <c r="F511" s="62" t="s">
        <v>314</v>
      </c>
      <c r="G511" s="62" t="s">
        <v>316</v>
      </c>
      <c r="H511" s="60"/>
      <c r="I511" s="62"/>
      <c r="J511" s="60"/>
      <c r="K511" s="60"/>
      <c r="L511" s="59"/>
      <c r="M511" s="59"/>
      <c r="N511" s="61" t="str">
        <f t="shared" si="369"/>
        <v>不合格</v>
      </c>
      <c r="O511" s="61"/>
      <c r="P511" s="78"/>
      <c r="Q511" s="78"/>
      <c r="R511" s="79"/>
      <c r="S511" s="79"/>
      <c r="T511" s="42" t="str">
        <f t="shared" si="370"/>
        <v>数据不完整</v>
      </c>
    </row>
    <row r="512" spans="1:20" s="16" customFormat="1" ht="48" hidden="1" customHeight="1">
      <c r="A512" s="93"/>
      <c r="B512" s="41" t="s">
        <v>136</v>
      </c>
      <c r="C512" s="62" t="s">
        <v>315</v>
      </c>
      <c r="D512" s="60">
        <v>120</v>
      </c>
      <c r="E512" s="60" t="s">
        <v>71</v>
      </c>
      <c r="F512" s="62" t="s">
        <v>314</v>
      </c>
      <c r="G512" s="62" t="s">
        <v>316</v>
      </c>
      <c r="H512" s="60"/>
      <c r="I512" s="62"/>
      <c r="J512" s="60"/>
      <c r="K512" s="60"/>
      <c r="L512" s="59"/>
      <c r="M512" s="59"/>
      <c r="N512" s="61" t="str">
        <f t="shared" si="369"/>
        <v>不合格</v>
      </c>
      <c r="O512" s="61"/>
      <c r="P512" s="78"/>
      <c r="Q512" s="78"/>
      <c r="R512" s="79"/>
      <c r="S512" s="79"/>
      <c r="T512" s="42" t="str">
        <f t="shared" si="370"/>
        <v>数据不完整</v>
      </c>
    </row>
    <row r="513" spans="1:20" s="16" customFormat="1" ht="48" hidden="1" customHeight="1">
      <c r="A513" s="93"/>
      <c r="B513" s="41" t="s">
        <v>250</v>
      </c>
      <c r="C513" s="62" t="s">
        <v>315</v>
      </c>
      <c r="D513" s="60">
        <v>-40</v>
      </c>
      <c r="E513" s="60" t="s">
        <v>71</v>
      </c>
      <c r="F513" s="62" t="s">
        <v>314</v>
      </c>
      <c r="G513" s="62" t="s">
        <v>316</v>
      </c>
      <c r="H513" s="60"/>
      <c r="I513" s="62"/>
      <c r="J513" s="60"/>
      <c r="K513" s="60"/>
      <c r="L513" s="59"/>
      <c r="M513" s="59"/>
      <c r="N513" s="61" t="str">
        <f t="shared" si="369"/>
        <v>不合格</v>
      </c>
      <c r="O513" s="61"/>
      <c r="P513" s="78"/>
      <c r="Q513" s="78"/>
      <c r="R513" s="79"/>
      <c r="S513" s="79"/>
      <c r="T513" s="42" t="str">
        <f t="shared" si="370"/>
        <v>数据不完整</v>
      </c>
    </row>
    <row r="514" spans="1:20" s="16" customFormat="1" ht="48" hidden="1" customHeight="1">
      <c r="A514" s="93"/>
      <c r="B514" s="41" t="s">
        <v>250</v>
      </c>
      <c r="C514" s="62" t="s">
        <v>315</v>
      </c>
      <c r="D514" s="60">
        <v>120</v>
      </c>
      <c r="E514" s="60" t="s">
        <v>71</v>
      </c>
      <c r="F514" s="62" t="s">
        <v>314</v>
      </c>
      <c r="G514" s="62" t="s">
        <v>316</v>
      </c>
      <c r="H514" s="60"/>
      <c r="I514" s="62"/>
      <c r="J514" s="60"/>
      <c r="K514" s="60"/>
      <c r="L514" s="59"/>
      <c r="M514" s="59"/>
      <c r="N514" s="61" t="str">
        <f t="shared" si="369"/>
        <v>不合格</v>
      </c>
      <c r="O514" s="61"/>
      <c r="P514" s="78"/>
      <c r="Q514" s="78"/>
      <c r="R514" s="79"/>
      <c r="S514" s="79"/>
      <c r="T514" s="42" t="str">
        <f t="shared" si="370"/>
        <v>数据不完整</v>
      </c>
    </row>
    <row r="515" spans="1:20" s="16" customFormat="1" ht="48" hidden="1" customHeight="1">
      <c r="A515" s="93"/>
      <c r="B515" s="41" t="s">
        <v>251</v>
      </c>
      <c r="C515" s="62" t="s">
        <v>315</v>
      </c>
      <c r="D515" s="60">
        <v>-40</v>
      </c>
      <c r="E515" s="60" t="s">
        <v>71</v>
      </c>
      <c r="F515" s="62" t="s">
        <v>314</v>
      </c>
      <c r="G515" s="62" t="s">
        <v>316</v>
      </c>
      <c r="H515" s="60"/>
      <c r="I515" s="62"/>
      <c r="J515" s="60"/>
      <c r="K515" s="60"/>
      <c r="L515" s="59"/>
      <c r="M515" s="59"/>
      <c r="N515" s="61" t="str">
        <f t="shared" si="369"/>
        <v>不合格</v>
      </c>
      <c r="O515" s="61"/>
      <c r="P515" s="78"/>
      <c r="Q515" s="78"/>
      <c r="R515" s="79"/>
      <c r="S515" s="79"/>
      <c r="T515" s="42" t="str">
        <f t="shared" si="370"/>
        <v>数据不完整</v>
      </c>
    </row>
    <row r="516" spans="1:20" s="16" customFormat="1" ht="48" hidden="1" customHeight="1">
      <c r="A516" s="93"/>
      <c r="B516" s="41" t="s">
        <v>251</v>
      </c>
      <c r="C516" s="62" t="s">
        <v>315</v>
      </c>
      <c r="D516" s="60">
        <v>120</v>
      </c>
      <c r="E516" s="60" t="s">
        <v>71</v>
      </c>
      <c r="F516" s="62" t="s">
        <v>314</v>
      </c>
      <c r="G516" s="62" t="s">
        <v>316</v>
      </c>
      <c r="H516" s="60"/>
      <c r="I516" s="62"/>
      <c r="J516" s="60"/>
      <c r="K516" s="60"/>
      <c r="L516" s="59"/>
      <c r="M516" s="59"/>
      <c r="N516" s="61" t="str">
        <f t="shared" si="369"/>
        <v>不合格</v>
      </c>
      <c r="O516" s="61"/>
      <c r="P516" s="78"/>
      <c r="Q516" s="78"/>
      <c r="R516" s="79"/>
      <c r="S516" s="79"/>
      <c r="T516" s="42" t="str">
        <f t="shared" si="370"/>
        <v>数据不完整</v>
      </c>
    </row>
    <row r="517" spans="1:20" s="16" customFormat="1" ht="48" hidden="1" customHeight="1">
      <c r="A517" s="93"/>
      <c r="B517" s="41" t="s">
        <v>252</v>
      </c>
      <c r="C517" s="62" t="s">
        <v>315</v>
      </c>
      <c r="D517" s="60">
        <v>-40</v>
      </c>
      <c r="E517" s="60" t="s">
        <v>71</v>
      </c>
      <c r="F517" s="62" t="s">
        <v>314</v>
      </c>
      <c r="G517" s="62" t="s">
        <v>316</v>
      </c>
      <c r="H517" s="60"/>
      <c r="I517" s="62"/>
      <c r="J517" s="60"/>
      <c r="K517" s="60"/>
      <c r="L517" s="59"/>
      <c r="M517" s="59"/>
      <c r="N517" s="61" t="str">
        <f t="shared" si="369"/>
        <v>不合格</v>
      </c>
      <c r="O517" s="61"/>
      <c r="P517" s="78"/>
      <c r="Q517" s="78"/>
      <c r="R517" s="79"/>
      <c r="S517" s="79"/>
      <c r="T517" s="42" t="str">
        <f t="shared" si="370"/>
        <v>数据不完整</v>
      </c>
    </row>
    <row r="518" spans="1:20" s="16" customFormat="1" ht="48" hidden="1" customHeight="1">
      <c r="A518" s="94"/>
      <c r="B518" s="41" t="s">
        <v>252</v>
      </c>
      <c r="C518" s="62" t="s">
        <v>315</v>
      </c>
      <c r="D518" s="60">
        <v>120</v>
      </c>
      <c r="E518" s="60" t="s">
        <v>71</v>
      </c>
      <c r="F518" s="62" t="s">
        <v>314</v>
      </c>
      <c r="G518" s="62" t="s">
        <v>316</v>
      </c>
      <c r="H518" s="60"/>
      <c r="I518" s="62"/>
      <c r="J518" s="60"/>
      <c r="K518" s="60"/>
      <c r="L518" s="59"/>
      <c r="M518" s="59"/>
      <c r="N518" s="61" t="str">
        <f t="shared" si="369"/>
        <v>不合格</v>
      </c>
      <c r="O518" s="61"/>
      <c r="P518" s="78"/>
      <c r="Q518" s="78"/>
      <c r="R518" s="79"/>
      <c r="S518" s="79"/>
      <c r="T518" s="42" t="str">
        <f t="shared" si="370"/>
        <v>数据不完整</v>
      </c>
    </row>
    <row r="519" spans="1:20" ht="54" customHeight="1">
      <c r="A519" s="96" t="s">
        <v>274</v>
      </c>
      <c r="B519" s="96"/>
      <c r="C519" s="96"/>
      <c r="D519" s="96"/>
      <c r="E519" s="96"/>
      <c r="F519" s="96"/>
      <c r="G519" s="96"/>
      <c r="H519" s="96"/>
      <c r="I519" s="96"/>
      <c r="J519" s="96"/>
      <c r="K519" s="96"/>
      <c r="L519" s="96"/>
      <c r="M519" s="96"/>
      <c r="N519" s="96"/>
      <c r="O519" s="96"/>
      <c r="P519" s="96"/>
      <c r="Q519" s="96"/>
      <c r="R519" s="96"/>
      <c r="S519" s="96"/>
      <c r="T519" s="96"/>
    </row>
    <row r="520" spans="1:20" ht="54" customHeight="1">
      <c r="A520" s="96" t="s">
        <v>275</v>
      </c>
      <c r="B520" s="96" t="s">
        <v>276</v>
      </c>
      <c r="C520" s="96"/>
      <c r="D520" s="96" t="s">
        <v>277</v>
      </c>
      <c r="E520" s="96"/>
      <c r="F520" s="96" t="s">
        <v>278</v>
      </c>
      <c r="G520" s="96"/>
      <c r="H520" s="96" t="s">
        <v>279</v>
      </c>
      <c r="I520" s="96" t="s">
        <v>280</v>
      </c>
      <c r="J520" s="96" t="s">
        <v>281</v>
      </c>
      <c r="K520" s="96"/>
      <c r="L520" s="96"/>
      <c r="M520" s="96" t="s">
        <v>282</v>
      </c>
      <c r="N520" s="96"/>
      <c r="O520" s="96"/>
      <c r="P520" s="96" t="s">
        <v>283</v>
      </c>
      <c r="Q520" s="96"/>
      <c r="R520" s="96"/>
      <c r="S520" s="96"/>
      <c r="T520" s="96"/>
    </row>
    <row r="521" spans="1:20" ht="54" customHeight="1">
      <c r="A521" s="96"/>
      <c r="B521" s="96"/>
      <c r="C521" s="96"/>
      <c r="D521" s="96"/>
      <c r="E521" s="96"/>
      <c r="F521" s="96"/>
      <c r="G521" s="96"/>
      <c r="H521" s="96"/>
      <c r="I521" s="96"/>
      <c r="J521" s="55" t="s">
        <v>284</v>
      </c>
      <c r="K521" s="55" t="s">
        <v>285</v>
      </c>
      <c r="L521" s="55" t="s">
        <v>286</v>
      </c>
      <c r="M521" s="55" t="s">
        <v>284</v>
      </c>
      <c r="N521" s="55" t="s">
        <v>287</v>
      </c>
      <c r="O521" s="55" t="s">
        <v>286</v>
      </c>
      <c r="P521" s="55" t="s">
        <v>284</v>
      </c>
      <c r="Q521" s="55" t="s">
        <v>288</v>
      </c>
      <c r="R521" s="55" t="s">
        <v>286</v>
      </c>
      <c r="S521" s="96"/>
      <c r="T521" s="96"/>
    </row>
    <row r="522" spans="1:20" ht="54" customHeight="1">
      <c r="A522" s="95"/>
      <c r="B522" s="95" t="s">
        <v>289</v>
      </c>
      <c r="C522" s="95"/>
      <c r="D522" s="95"/>
      <c r="E522" s="95"/>
      <c r="F522" s="95"/>
      <c r="G522" s="95"/>
      <c r="H522" s="54">
        <f>H524*1.03</f>
        <v>5.15</v>
      </c>
      <c r="I522" s="54" t="s">
        <v>290</v>
      </c>
      <c r="J522" s="26">
        <v>0.03</v>
      </c>
      <c r="K522" s="26">
        <v>0.03</v>
      </c>
      <c r="L522" s="26">
        <v>0.03</v>
      </c>
      <c r="M522" s="54">
        <v>5.39</v>
      </c>
      <c r="N522" s="54">
        <v>5.39</v>
      </c>
      <c r="O522" s="54">
        <v>5.39</v>
      </c>
      <c r="P522" s="54" t="s">
        <v>514</v>
      </c>
      <c r="Q522" s="54" t="s">
        <v>514</v>
      </c>
      <c r="R522" s="54" t="s">
        <v>514</v>
      </c>
      <c r="S522" s="95"/>
      <c r="T522" s="95"/>
    </row>
    <row r="523" spans="1:20" ht="54" customHeight="1">
      <c r="A523" s="95"/>
      <c r="B523" s="95" t="s">
        <v>299</v>
      </c>
      <c r="C523" s="95"/>
      <c r="D523" s="95"/>
      <c r="E523" s="95"/>
      <c r="F523" s="95"/>
      <c r="G523" s="95"/>
      <c r="H523" s="54">
        <v>7</v>
      </c>
      <c r="I523" s="54" t="s">
        <v>300</v>
      </c>
      <c r="J523" s="26">
        <v>0.05</v>
      </c>
      <c r="K523" s="26">
        <v>0.05</v>
      </c>
      <c r="L523" s="26">
        <v>0.05</v>
      </c>
      <c r="M523" s="54">
        <v>1.05</v>
      </c>
      <c r="N523" s="54">
        <v>1.05</v>
      </c>
      <c r="O523" s="54">
        <v>1.05</v>
      </c>
      <c r="P523" s="54" t="str">
        <f>IF(ABS(J523)&lt;=7,"合格","不合格")</f>
        <v>合格</v>
      </c>
      <c r="Q523" s="54" t="str">
        <f>IF(ABS(K523)&lt;=7,"合格","不合格")</f>
        <v>合格</v>
      </c>
      <c r="R523" s="54" t="str">
        <f>IF(ABS(L523)&lt;=7,"合格","不合格")</f>
        <v>合格</v>
      </c>
      <c r="S523" s="95"/>
      <c r="T523" s="95"/>
    </row>
    <row r="524" spans="1:20" ht="54" customHeight="1">
      <c r="A524" s="95"/>
      <c r="B524" s="95" t="s">
        <v>291</v>
      </c>
      <c r="C524" s="95"/>
      <c r="D524" s="95"/>
      <c r="E524" s="95"/>
      <c r="F524" s="95"/>
      <c r="G524" s="95"/>
      <c r="H524" s="54">
        <v>5</v>
      </c>
      <c r="I524" s="54" t="s">
        <v>290</v>
      </c>
      <c r="J524" s="26">
        <v>0.03</v>
      </c>
      <c r="K524" s="26">
        <v>0.03</v>
      </c>
      <c r="L524" s="26">
        <v>0.03</v>
      </c>
      <c r="M524" s="54">
        <v>4.91</v>
      </c>
      <c r="N524" s="54">
        <v>4.9000000000000004</v>
      </c>
      <c r="O524" s="54">
        <v>4.91</v>
      </c>
      <c r="P524" s="54" t="str">
        <f>IF(ABS(M524-H524)/H524&lt;=0.03,"合格","不合格")</f>
        <v>合格</v>
      </c>
      <c r="Q524" s="54" t="str">
        <f>IF(ABS(N524-H524)/H524&lt;=0.03,"合格","不合格")</f>
        <v>合格</v>
      </c>
      <c r="R524" s="54" t="str">
        <f>IF(ABS(O524-H524)/H524&lt;=0.03,"合格","不合格")</f>
        <v>合格</v>
      </c>
      <c r="S524" s="95"/>
      <c r="T524" s="95"/>
    </row>
    <row r="525" spans="1:20" ht="54" customHeight="1">
      <c r="A525" s="95"/>
      <c r="B525" s="95" t="s">
        <v>292</v>
      </c>
      <c r="C525" s="95"/>
      <c r="D525" s="95"/>
      <c r="E525" s="95"/>
      <c r="F525" s="95"/>
      <c r="G525" s="95"/>
      <c r="H525" s="54">
        <v>7</v>
      </c>
      <c r="I525" s="54" t="s">
        <v>293</v>
      </c>
      <c r="J525" s="54"/>
      <c r="K525" s="54"/>
      <c r="L525" s="54"/>
      <c r="M525" s="54">
        <v>0.73799999999999999</v>
      </c>
      <c r="N525" s="54">
        <v>0.73799999999999999</v>
      </c>
      <c r="O525" s="54">
        <v>0.73799999999999999</v>
      </c>
      <c r="P525" s="54" t="str">
        <f>IF(ABS(M525)&lt;=7,"合格","不合格")</f>
        <v>合格</v>
      </c>
      <c r="Q525" s="54" t="str">
        <f t="shared" ref="Q525:R525" si="371">IF(ABS(N525)&lt;=7,"合格","不合格")</f>
        <v>合格</v>
      </c>
      <c r="R525" s="54" t="str">
        <f t="shared" si="371"/>
        <v>合格</v>
      </c>
      <c r="S525" s="95"/>
      <c r="T525" s="95"/>
    </row>
    <row r="526" spans="1:20" ht="54" customHeight="1">
      <c r="A526" s="95"/>
      <c r="B526" s="95" t="s">
        <v>297</v>
      </c>
      <c r="C526" s="95"/>
      <c r="D526" s="95"/>
      <c r="E526" s="95"/>
      <c r="F526" s="95"/>
      <c r="G526" s="95"/>
      <c r="H526" s="54">
        <v>30</v>
      </c>
      <c r="I526" s="54" t="s">
        <v>298</v>
      </c>
      <c r="J526" s="54"/>
      <c r="K526" s="54"/>
      <c r="L526" s="54"/>
      <c r="M526" s="54">
        <v>25</v>
      </c>
      <c r="N526" s="54">
        <v>13</v>
      </c>
      <c r="O526" s="54">
        <v>13</v>
      </c>
      <c r="P526" s="54" t="str">
        <f>IF(ABS(M526)&lt;=30,"合格","不合格")</f>
        <v>合格</v>
      </c>
      <c r="Q526" s="54" t="str">
        <f t="shared" ref="Q526:R526" si="372">IF(ABS(N526)&lt;=30,"合格","不合格")</f>
        <v>合格</v>
      </c>
      <c r="R526" s="54" t="str">
        <f t="shared" si="372"/>
        <v>合格</v>
      </c>
      <c r="S526" s="95"/>
      <c r="T526" s="95"/>
    </row>
    <row r="527" spans="1:20" ht="54" customHeight="1">
      <c r="A527" s="95"/>
      <c r="B527" s="95" t="s">
        <v>294</v>
      </c>
      <c r="C527" s="95"/>
      <c r="D527" s="95"/>
      <c r="E527" s="95"/>
      <c r="F527" s="95"/>
      <c r="G527" s="95"/>
      <c r="H527" s="54">
        <v>28</v>
      </c>
      <c r="I527" s="54" t="s">
        <v>295</v>
      </c>
      <c r="J527" s="54"/>
      <c r="K527" s="54"/>
      <c r="L527" s="54"/>
      <c r="M527" s="54">
        <f>M524*M525</f>
        <v>3.62358</v>
      </c>
      <c r="N527" s="54">
        <f t="shared" ref="N527:O527" si="373">N524*N525</f>
        <v>3.6162000000000001</v>
      </c>
      <c r="O527" s="54">
        <f t="shared" si="373"/>
        <v>3.62358</v>
      </c>
      <c r="P527" s="54" t="str">
        <f>IF(ABS(M527)&lt;=28,"合格","不合格")</f>
        <v>合格</v>
      </c>
      <c r="Q527" s="54" t="str">
        <f t="shared" ref="Q527:R527" si="374">IF(ABS(N527)&lt;=28,"合格","不合格")</f>
        <v>合格</v>
      </c>
      <c r="R527" s="54" t="str">
        <f t="shared" si="374"/>
        <v>合格</v>
      </c>
      <c r="S527" s="95"/>
      <c r="T527" s="95"/>
    </row>
    <row r="528" spans="1:20" ht="54" customHeight="1">
      <c r="A528" s="54"/>
      <c r="B528" s="95" t="s">
        <v>309</v>
      </c>
      <c r="C528" s="95"/>
      <c r="D528" s="95"/>
      <c r="E528" s="95"/>
      <c r="F528" s="95"/>
      <c r="G528" s="95"/>
      <c r="H528" s="54">
        <f>H530*1.03</f>
        <v>0</v>
      </c>
      <c r="I528" s="54" t="s">
        <v>58</v>
      </c>
      <c r="J528" s="26">
        <v>0.03</v>
      </c>
      <c r="K528" s="26">
        <v>0.03</v>
      </c>
      <c r="L528" s="26">
        <v>0.03</v>
      </c>
      <c r="M528" s="54">
        <v>0</v>
      </c>
      <c r="N528" s="54">
        <v>0</v>
      </c>
      <c r="O528" s="54">
        <v>0</v>
      </c>
      <c r="P528" s="54" t="s">
        <v>514</v>
      </c>
      <c r="Q528" s="54" t="s">
        <v>514</v>
      </c>
      <c r="R528" s="54" t="s">
        <v>514</v>
      </c>
      <c r="S528" s="95"/>
      <c r="T528" s="95"/>
    </row>
    <row r="529" spans="1:20" ht="54" customHeight="1">
      <c r="A529" s="54"/>
      <c r="B529" s="152" t="s">
        <v>310</v>
      </c>
      <c r="C529" s="153"/>
      <c r="D529" s="153"/>
      <c r="E529" s="153"/>
      <c r="F529" s="153"/>
      <c r="G529" s="154"/>
      <c r="H529" s="54">
        <v>40</v>
      </c>
      <c r="I529" s="54" t="s">
        <v>311</v>
      </c>
      <c r="J529" s="54"/>
      <c r="K529" s="54"/>
      <c r="L529" s="54"/>
      <c r="M529" s="54">
        <v>16</v>
      </c>
      <c r="N529" s="54">
        <v>23</v>
      </c>
      <c r="O529" s="54">
        <v>26.9</v>
      </c>
      <c r="P529" s="54" t="s">
        <v>514</v>
      </c>
      <c r="Q529" s="54" t="s">
        <v>514</v>
      </c>
      <c r="R529" s="54" t="s">
        <v>514</v>
      </c>
      <c r="S529" s="54"/>
      <c r="T529" s="54"/>
    </row>
    <row r="530" spans="1:20" ht="54" customHeight="1">
      <c r="A530" s="95" t="s">
        <v>296</v>
      </c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</row>
    <row r="531" spans="1:20" ht="72" customHeight="1">
      <c r="A531" s="90" t="s">
        <v>8</v>
      </c>
      <c r="B531" s="157" t="s">
        <v>33</v>
      </c>
      <c r="C531" s="89"/>
      <c r="D531" s="89"/>
      <c r="E531" s="89"/>
      <c r="F531" s="89"/>
      <c r="G531" s="89"/>
      <c r="H531" s="89"/>
      <c r="I531" s="89"/>
      <c r="J531" s="89"/>
      <c r="K531" s="89"/>
      <c r="L531" s="89"/>
      <c r="M531" s="89"/>
      <c r="N531" s="89"/>
      <c r="O531" s="89"/>
      <c r="P531" s="89"/>
      <c r="Q531" s="89"/>
      <c r="R531" s="89"/>
      <c r="S531" s="71" t="s">
        <v>166</v>
      </c>
      <c r="T531" s="71"/>
    </row>
    <row r="532" spans="1:20" ht="72" customHeight="1">
      <c r="A532" s="90"/>
      <c r="B532" s="89"/>
      <c r="C532" s="89"/>
      <c r="D532" s="89"/>
      <c r="E532" s="89"/>
      <c r="F532" s="89"/>
      <c r="G532" s="89"/>
      <c r="H532" s="89"/>
      <c r="I532" s="89"/>
      <c r="J532" s="89"/>
      <c r="K532" s="89"/>
      <c r="L532" s="89"/>
      <c r="M532" s="89"/>
      <c r="N532" s="89"/>
      <c r="O532" s="89"/>
      <c r="P532" s="89"/>
      <c r="Q532" s="89"/>
      <c r="R532" s="89"/>
      <c r="S532" s="71"/>
      <c r="T532" s="71"/>
    </row>
    <row r="533" spans="1:20" s="11" customFormat="1" ht="61.5" customHeight="1">
      <c r="A533" s="90" t="s">
        <v>9</v>
      </c>
      <c r="B533" s="90" t="s">
        <v>234</v>
      </c>
      <c r="C533" s="104"/>
      <c r="D533" s="104"/>
      <c r="E533" s="104"/>
      <c r="F533" s="104"/>
      <c r="G533" s="104"/>
      <c r="H533" s="104"/>
      <c r="I533" s="104"/>
      <c r="J533" s="151" t="s">
        <v>10</v>
      </c>
      <c r="K533" s="151"/>
      <c r="L533" s="151"/>
      <c r="M533" s="151"/>
      <c r="N533" s="151"/>
      <c r="O533" s="151" t="s">
        <v>92</v>
      </c>
      <c r="P533" s="151"/>
      <c r="Q533" s="151" t="s">
        <v>46</v>
      </c>
      <c r="R533" s="151"/>
      <c r="S533" s="71" t="s">
        <v>160</v>
      </c>
      <c r="T533" s="71"/>
    </row>
    <row r="534" spans="1:20" s="11" customFormat="1" ht="112.5" customHeight="1">
      <c r="A534" s="90"/>
      <c r="B534" s="68" t="s">
        <v>352</v>
      </c>
      <c r="C534" s="68"/>
      <c r="D534" s="68"/>
      <c r="E534" s="68"/>
      <c r="F534" s="68"/>
      <c r="G534" s="68"/>
      <c r="H534" s="68"/>
      <c r="I534" s="68"/>
      <c r="J534" s="69" t="s">
        <v>226</v>
      </c>
      <c r="K534" s="70"/>
      <c r="L534" s="70"/>
      <c r="M534" s="70"/>
      <c r="N534" s="70"/>
      <c r="O534" s="70"/>
      <c r="P534" s="70"/>
      <c r="Q534" s="70"/>
      <c r="R534" s="70"/>
      <c r="S534" s="71"/>
      <c r="T534" s="71"/>
    </row>
    <row r="535" spans="1:20" s="11" customFormat="1" ht="61.5" customHeight="1">
      <c r="A535" s="90"/>
      <c r="B535" s="90" t="s">
        <v>233</v>
      </c>
      <c r="C535" s="104"/>
      <c r="D535" s="104"/>
      <c r="E535" s="104"/>
      <c r="F535" s="104"/>
      <c r="G535" s="104"/>
      <c r="H535" s="104"/>
      <c r="I535" s="104"/>
      <c r="J535" s="151" t="s">
        <v>10</v>
      </c>
      <c r="K535" s="151"/>
      <c r="L535" s="151"/>
      <c r="M535" s="151"/>
      <c r="N535" s="151"/>
      <c r="O535" s="151" t="s">
        <v>92</v>
      </c>
      <c r="P535" s="151"/>
      <c r="Q535" s="151" t="s">
        <v>46</v>
      </c>
      <c r="R535" s="151"/>
      <c r="S535" s="71" t="s">
        <v>160</v>
      </c>
      <c r="T535" s="71"/>
    </row>
    <row r="536" spans="1:20" s="11" customFormat="1" ht="112.5" customHeight="1">
      <c r="A536" s="90"/>
      <c r="B536" s="68" t="s">
        <v>353</v>
      </c>
      <c r="C536" s="68"/>
      <c r="D536" s="68"/>
      <c r="E536" s="68"/>
      <c r="F536" s="68"/>
      <c r="G536" s="68"/>
      <c r="H536" s="68"/>
      <c r="I536" s="68"/>
      <c r="J536" s="69" t="s">
        <v>226</v>
      </c>
      <c r="K536" s="70"/>
      <c r="L536" s="70"/>
      <c r="M536" s="70"/>
      <c r="N536" s="70"/>
      <c r="O536" s="70"/>
      <c r="P536" s="70"/>
      <c r="Q536" s="70"/>
      <c r="R536" s="70"/>
      <c r="S536" s="71"/>
      <c r="T536" s="71"/>
    </row>
    <row r="537" spans="1:20" s="11" customFormat="1" ht="61.5" customHeight="1">
      <c r="A537" s="49"/>
      <c r="B537" s="90" t="s">
        <v>232</v>
      </c>
      <c r="C537" s="104"/>
      <c r="D537" s="104"/>
      <c r="E537" s="104"/>
      <c r="F537" s="104"/>
      <c r="G537" s="104"/>
      <c r="H537" s="104"/>
      <c r="I537" s="104"/>
      <c r="J537" s="151" t="s">
        <v>10</v>
      </c>
      <c r="K537" s="151"/>
      <c r="L537" s="151"/>
      <c r="M537" s="151"/>
      <c r="N537" s="151"/>
      <c r="O537" s="151" t="s">
        <v>92</v>
      </c>
      <c r="P537" s="151"/>
      <c r="Q537" s="151" t="s">
        <v>46</v>
      </c>
      <c r="R537" s="151"/>
      <c r="S537" s="71" t="s">
        <v>160</v>
      </c>
      <c r="T537" s="71"/>
    </row>
    <row r="538" spans="1:20" s="11" customFormat="1" ht="112.5" customHeight="1">
      <c r="A538" s="49"/>
      <c r="B538" s="68" t="s">
        <v>516</v>
      </c>
      <c r="C538" s="68"/>
      <c r="D538" s="68"/>
      <c r="E538" s="68"/>
      <c r="F538" s="68"/>
      <c r="G538" s="68"/>
      <c r="H538" s="68"/>
      <c r="I538" s="68"/>
      <c r="J538" s="69" t="s">
        <v>226</v>
      </c>
      <c r="K538" s="70"/>
      <c r="L538" s="70"/>
      <c r="M538" s="70"/>
      <c r="N538" s="70"/>
      <c r="O538" s="70"/>
      <c r="P538" s="70"/>
      <c r="Q538" s="70"/>
      <c r="R538" s="70"/>
      <c r="S538" s="71"/>
      <c r="T538" s="71"/>
    </row>
    <row r="539" spans="1:20" s="11" customFormat="1" ht="169.5" customHeight="1">
      <c r="A539" s="64"/>
      <c r="B539" s="68" t="s">
        <v>518</v>
      </c>
      <c r="C539" s="68"/>
      <c r="D539" s="68"/>
      <c r="E539" s="68"/>
      <c r="F539" s="68"/>
      <c r="G539" s="68"/>
      <c r="H539" s="68"/>
      <c r="I539" s="68"/>
      <c r="J539" s="69" t="s">
        <v>226</v>
      </c>
      <c r="K539" s="70"/>
      <c r="L539" s="70"/>
      <c r="M539" s="70"/>
      <c r="N539" s="70"/>
      <c r="O539" s="70"/>
      <c r="P539" s="70"/>
      <c r="Q539" s="70"/>
      <c r="R539" s="70"/>
      <c r="S539" s="71"/>
      <c r="T539" s="71"/>
    </row>
    <row r="540" spans="1:20" s="11" customFormat="1" ht="85.5" customHeight="1">
      <c r="A540" s="51" t="s">
        <v>11</v>
      </c>
      <c r="B540" s="101"/>
      <c r="C540" s="101"/>
      <c r="D540" s="101"/>
      <c r="E540" s="101"/>
      <c r="F540" s="101"/>
      <c r="G540" s="101"/>
      <c r="H540" s="101"/>
      <c r="I540" s="101"/>
      <c r="J540" s="101"/>
      <c r="K540" s="101"/>
      <c r="L540" s="101"/>
      <c r="M540" s="101"/>
      <c r="N540" s="101"/>
      <c r="O540" s="101"/>
      <c r="P540" s="101"/>
      <c r="Q540" s="101"/>
      <c r="R540" s="101"/>
      <c r="S540" s="101"/>
      <c r="T540" s="101"/>
    </row>
    <row r="541" spans="1:20" s="11" customFormat="1" ht="105" customHeight="1">
      <c r="A541" s="51" t="s">
        <v>12</v>
      </c>
      <c r="B541" s="107"/>
      <c r="C541" s="107"/>
      <c r="D541" s="107"/>
      <c r="E541" s="51" t="s">
        <v>41</v>
      </c>
      <c r="F541" s="141"/>
      <c r="G541" s="141"/>
      <c r="H541" s="141"/>
      <c r="I541" s="141"/>
      <c r="J541" s="56" t="s">
        <v>13</v>
      </c>
      <c r="K541" s="155"/>
      <c r="L541" s="155"/>
      <c r="M541" s="155"/>
      <c r="N541" s="22" t="s">
        <v>224</v>
      </c>
      <c r="O541" s="141"/>
      <c r="P541" s="141"/>
      <c r="Q541" s="141"/>
      <c r="R541" s="23" t="s">
        <v>225</v>
      </c>
      <c r="S541" s="156"/>
      <c r="T541" s="156"/>
    </row>
    <row r="542" spans="1:20" s="11" customFormat="1" ht="42" customHeight="1">
      <c r="A542" s="51" t="s">
        <v>222</v>
      </c>
      <c r="B542" s="107"/>
      <c r="C542" s="107"/>
      <c r="D542" s="107"/>
      <c r="E542" s="51" t="s">
        <v>223</v>
      </c>
      <c r="F542" s="141"/>
      <c r="G542" s="141"/>
      <c r="H542" s="141"/>
      <c r="I542" s="141"/>
      <c r="J542" s="56" t="s">
        <v>222</v>
      </c>
      <c r="K542" s="155"/>
      <c r="L542" s="155"/>
      <c r="M542" s="155"/>
      <c r="N542" s="56" t="s">
        <v>222</v>
      </c>
      <c r="O542" s="141"/>
      <c r="P542" s="141"/>
      <c r="Q542" s="141"/>
      <c r="R542" s="23" t="s">
        <v>222</v>
      </c>
      <c r="S542" s="156"/>
      <c r="T542" s="156"/>
    </row>
    <row r="543" spans="1:20" ht="33" customHeight="1">
      <c r="H543" s="3"/>
      <c r="L543" s="1"/>
      <c r="N543" s="5"/>
      <c r="O543" s="1"/>
      <c r="P543" s="1"/>
      <c r="Q543" s="1"/>
      <c r="R543" s="1"/>
      <c r="S543" s="1"/>
      <c r="T543" s="5"/>
    </row>
    <row r="544" spans="1:20">
      <c r="H544" s="3"/>
      <c r="L544" s="1"/>
      <c r="N544" s="5"/>
      <c r="O544" s="1"/>
      <c r="P544" s="1"/>
      <c r="Q544" s="1"/>
      <c r="R544" s="1"/>
      <c r="S544" s="1"/>
      <c r="T544" s="5"/>
    </row>
    <row r="545" spans="1:20">
      <c r="A545" s="6"/>
      <c r="B545" s="6"/>
      <c r="C545" s="6"/>
      <c r="D545" s="6"/>
      <c r="E545" s="6"/>
      <c r="F545" s="6"/>
      <c r="G545" s="6"/>
      <c r="H545" s="7"/>
      <c r="I545" s="7"/>
      <c r="J545" s="7"/>
      <c r="K545" s="6"/>
      <c r="L545" s="8"/>
      <c r="M545" s="6"/>
      <c r="N545" s="6"/>
      <c r="O545" s="9"/>
      <c r="P545" s="9"/>
      <c r="Q545" s="9"/>
      <c r="R545" s="9"/>
      <c r="S545" s="9"/>
      <c r="T545" s="6"/>
    </row>
    <row r="546" spans="1:20">
      <c r="A546" s="6"/>
      <c r="B546" s="6"/>
      <c r="C546" s="6"/>
      <c r="D546" s="6"/>
      <c r="E546" s="6"/>
      <c r="F546" s="6"/>
      <c r="G546" s="6"/>
      <c r="H546" s="7"/>
      <c r="I546" s="7"/>
      <c r="J546" s="7"/>
      <c r="K546" s="6"/>
      <c r="L546" s="8"/>
      <c r="M546" s="6"/>
      <c r="N546" s="6"/>
      <c r="O546" s="9"/>
      <c r="P546" s="9"/>
      <c r="Q546" s="9"/>
      <c r="R546" s="9"/>
      <c r="S546" s="9"/>
      <c r="T546" s="6"/>
    </row>
  </sheetData>
  <dataConsolidate/>
  <mergeCells count="2604">
    <mergeCell ref="B388:B391"/>
    <mergeCell ref="C388:C391"/>
    <mergeCell ref="D388:D391"/>
    <mergeCell ref="F388:H388"/>
    <mergeCell ref="I388:J391"/>
    <mergeCell ref="N388:O388"/>
    <mergeCell ref="P388:Q388"/>
    <mergeCell ref="R388:S388"/>
    <mergeCell ref="F389:H389"/>
    <mergeCell ref="N389:O389"/>
    <mergeCell ref="P389:Q389"/>
    <mergeCell ref="R389:S389"/>
    <mergeCell ref="F390:H390"/>
    <mergeCell ref="N390:O390"/>
    <mergeCell ref="P390:Q390"/>
    <mergeCell ref="R390:S390"/>
    <mergeCell ref="F391:H391"/>
    <mergeCell ref="N391:O391"/>
    <mergeCell ref="P391:Q391"/>
    <mergeCell ref="R391:S391"/>
    <mergeCell ref="B384:B387"/>
    <mergeCell ref="C384:C387"/>
    <mergeCell ref="D384:D387"/>
    <mergeCell ref="F384:H384"/>
    <mergeCell ref="I384:J387"/>
    <mergeCell ref="N384:O384"/>
    <mergeCell ref="P384:Q384"/>
    <mergeCell ref="R384:S384"/>
    <mergeCell ref="F385:H385"/>
    <mergeCell ref="N385:O385"/>
    <mergeCell ref="P385:Q385"/>
    <mergeCell ref="R385:S385"/>
    <mergeCell ref="F386:H386"/>
    <mergeCell ref="N386:O386"/>
    <mergeCell ref="P386:Q386"/>
    <mergeCell ref="R386:S386"/>
    <mergeCell ref="F387:H387"/>
    <mergeCell ref="N387:O387"/>
    <mergeCell ref="P387:Q387"/>
    <mergeCell ref="R387:S387"/>
    <mergeCell ref="B430:B433"/>
    <mergeCell ref="C430:C433"/>
    <mergeCell ref="D430:D433"/>
    <mergeCell ref="E430:E431"/>
    <mergeCell ref="F430:H430"/>
    <mergeCell ref="I430:J430"/>
    <mergeCell ref="N430:O430"/>
    <mergeCell ref="P430:Q430"/>
    <mergeCell ref="R430:S430"/>
    <mergeCell ref="F431:J431"/>
    <mergeCell ref="N431:O431"/>
    <mergeCell ref="P431:Q431"/>
    <mergeCell ref="R431:S431"/>
    <mergeCell ref="E432:E433"/>
    <mergeCell ref="F432:H432"/>
    <mergeCell ref="I432:J432"/>
    <mergeCell ref="N432:O432"/>
    <mergeCell ref="P432:Q432"/>
    <mergeCell ref="R432:S432"/>
    <mergeCell ref="F433:J433"/>
    <mergeCell ref="N433:O433"/>
    <mergeCell ref="P433:Q433"/>
    <mergeCell ref="R433:S433"/>
    <mergeCell ref="P425:Q425"/>
    <mergeCell ref="R425:S425"/>
    <mergeCell ref="E426:E427"/>
    <mergeCell ref="F426:H426"/>
    <mergeCell ref="I426:J426"/>
    <mergeCell ref="N426:O426"/>
    <mergeCell ref="P426:Q426"/>
    <mergeCell ref="R426:S426"/>
    <mergeCell ref="F427:J427"/>
    <mergeCell ref="N427:O427"/>
    <mergeCell ref="P427:Q427"/>
    <mergeCell ref="R427:S427"/>
    <mergeCell ref="E428:E429"/>
    <mergeCell ref="F428:H428"/>
    <mergeCell ref="I428:J428"/>
    <mergeCell ref="N428:O428"/>
    <mergeCell ref="P428:Q428"/>
    <mergeCell ref="R428:S428"/>
    <mergeCell ref="F429:J429"/>
    <mergeCell ref="N429:O429"/>
    <mergeCell ref="P429:Q429"/>
    <mergeCell ref="R429:S429"/>
    <mergeCell ref="R419:S419"/>
    <mergeCell ref="B420:B429"/>
    <mergeCell ref="C420:C429"/>
    <mergeCell ref="D420:D429"/>
    <mergeCell ref="E420:E421"/>
    <mergeCell ref="F420:H420"/>
    <mergeCell ref="I420:J420"/>
    <mergeCell ref="N420:O420"/>
    <mergeCell ref="P420:Q420"/>
    <mergeCell ref="R420:S420"/>
    <mergeCell ref="F421:J421"/>
    <mergeCell ref="N421:O421"/>
    <mergeCell ref="P421:Q421"/>
    <mergeCell ref="R421:S421"/>
    <mergeCell ref="E422:E423"/>
    <mergeCell ref="F422:H422"/>
    <mergeCell ref="I422:J422"/>
    <mergeCell ref="N422:O422"/>
    <mergeCell ref="P422:Q422"/>
    <mergeCell ref="R422:S422"/>
    <mergeCell ref="F423:J423"/>
    <mergeCell ref="N423:O423"/>
    <mergeCell ref="P423:Q423"/>
    <mergeCell ref="R423:S423"/>
    <mergeCell ref="E424:E425"/>
    <mergeCell ref="F424:H424"/>
    <mergeCell ref="I424:J424"/>
    <mergeCell ref="N424:O424"/>
    <mergeCell ref="P424:Q424"/>
    <mergeCell ref="R424:S424"/>
    <mergeCell ref="F425:J425"/>
    <mergeCell ref="N425:O425"/>
    <mergeCell ref="E414:E415"/>
    <mergeCell ref="F414:H414"/>
    <mergeCell ref="I414:J414"/>
    <mergeCell ref="N414:O414"/>
    <mergeCell ref="P414:Q414"/>
    <mergeCell ref="R414:S414"/>
    <mergeCell ref="F415:J415"/>
    <mergeCell ref="N415:O415"/>
    <mergeCell ref="P415:Q415"/>
    <mergeCell ref="R415:S415"/>
    <mergeCell ref="B416:B419"/>
    <mergeCell ref="C416:C419"/>
    <mergeCell ref="D416:D419"/>
    <mergeCell ref="E416:E417"/>
    <mergeCell ref="F416:H416"/>
    <mergeCell ref="I416:J416"/>
    <mergeCell ref="N416:O416"/>
    <mergeCell ref="P416:Q416"/>
    <mergeCell ref="R416:S416"/>
    <mergeCell ref="F417:J417"/>
    <mergeCell ref="N417:O417"/>
    <mergeCell ref="P417:Q417"/>
    <mergeCell ref="R417:S417"/>
    <mergeCell ref="E418:E419"/>
    <mergeCell ref="F418:H418"/>
    <mergeCell ref="I418:J418"/>
    <mergeCell ref="N418:O418"/>
    <mergeCell ref="P418:Q418"/>
    <mergeCell ref="R418:S418"/>
    <mergeCell ref="F419:J419"/>
    <mergeCell ref="N419:O419"/>
    <mergeCell ref="P419:Q419"/>
    <mergeCell ref="I410:J410"/>
    <mergeCell ref="N410:O410"/>
    <mergeCell ref="P410:Q410"/>
    <mergeCell ref="R410:S410"/>
    <mergeCell ref="F411:J411"/>
    <mergeCell ref="N411:O411"/>
    <mergeCell ref="P411:Q411"/>
    <mergeCell ref="R411:S411"/>
    <mergeCell ref="E412:E413"/>
    <mergeCell ref="F412:H412"/>
    <mergeCell ref="I412:J412"/>
    <mergeCell ref="N412:O412"/>
    <mergeCell ref="P412:Q412"/>
    <mergeCell ref="R412:S412"/>
    <mergeCell ref="F413:J413"/>
    <mergeCell ref="N413:O413"/>
    <mergeCell ref="P413:Q413"/>
    <mergeCell ref="R413:S413"/>
    <mergeCell ref="R256:S256"/>
    <mergeCell ref="A257:B257"/>
    <mergeCell ref="C257:E257"/>
    <mergeCell ref="F257:I257"/>
    <mergeCell ref="J257:L257"/>
    <mergeCell ref="M257:Q257"/>
    <mergeCell ref="R257:S257"/>
    <mergeCell ref="B379:B383"/>
    <mergeCell ref="C379:C383"/>
    <mergeCell ref="D379:D383"/>
    <mergeCell ref="I379:J383"/>
    <mergeCell ref="R379:S379"/>
    <mergeCell ref="F381:H381"/>
    <mergeCell ref="N381:O381"/>
    <mergeCell ref="P381:Q381"/>
    <mergeCell ref="R381:S381"/>
    <mergeCell ref="F382:H382"/>
    <mergeCell ref="N382:O382"/>
    <mergeCell ref="P382:Q382"/>
    <mergeCell ref="R382:S382"/>
    <mergeCell ref="F383:H383"/>
    <mergeCell ref="N383:O383"/>
    <mergeCell ref="P383:Q383"/>
    <mergeCell ref="R383:S383"/>
    <mergeCell ref="A374:A433"/>
    <mergeCell ref="A282:B282"/>
    <mergeCell ref="C282:E282"/>
    <mergeCell ref="F282:I282"/>
    <mergeCell ref="J282:L282"/>
    <mergeCell ref="M282:Q282"/>
    <mergeCell ref="R282:S282"/>
    <mergeCell ref="A278:B278"/>
    <mergeCell ref="A191:A194"/>
    <mergeCell ref="B191:E191"/>
    <mergeCell ref="F191:G191"/>
    <mergeCell ref="H191:I191"/>
    <mergeCell ref="N191:O191"/>
    <mergeCell ref="P191:Q191"/>
    <mergeCell ref="R191:S191"/>
    <mergeCell ref="B192:E192"/>
    <mergeCell ref="F192:G192"/>
    <mergeCell ref="H192:I192"/>
    <mergeCell ref="N192:O192"/>
    <mergeCell ref="P192:Q192"/>
    <mergeCell ref="R192:S192"/>
    <mergeCell ref="B193:E193"/>
    <mergeCell ref="F193:G193"/>
    <mergeCell ref="H193:I193"/>
    <mergeCell ref="N193:O193"/>
    <mergeCell ref="P193:Q193"/>
    <mergeCell ref="R193:S193"/>
    <mergeCell ref="B194:G194"/>
    <mergeCell ref="H194:I194"/>
    <mergeCell ref="N194:O194"/>
    <mergeCell ref="P194:Q194"/>
    <mergeCell ref="R194:S194"/>
    <mergeCell ref="B186:G186"/>
    <mergeCell ref="H186:I186"/>
    <mergeCell ref="N186:O186"/>
    <mergeCell ref="P186:Q186"/>
    <mergeCell ref="R186:S186"/>
    <mergeCell ref="A187:A190"/>
    <mergeCell ref="B187:E187"/>
    <mergeCell ref="F187:G187"/>
    <mergeCell ref="H187:I187"/>
    <mergeCell ref="N187:O187"/>
    <mergeCell ref="P187:Q187"/>
    <mergeCell ref="R187:S187"/>
    <mergeCell ref="B188:E188"/>
    <mergeCell ref="F188:G188"/>
    <mergeCell ref="H188:I188"/>
    <mergeCell ref="N188:O188"/>
    <mergeCell ref="P188:Q188"/>
    <mergeCell ref="R188:S188"/>
    <mergeCell ref="B189:E189"/>
    <mergeCell ref="F189:G189"/>
    <mergeCell ref="H189:I189"/>
    <mergeCell ref="N189:O189"/>
    <mergeCell ref="P189:Q189"/>
    <mergeCell ref="R189:S189"/>
    <mergeCell ref="B190:G190"/>
    <mergeCell ref="H190:I190"/>
    <mergeCell ref="N190:O190"/>
    <mergeCell ref="P190:Q190"/>
    <mergeCell ref="R190:S190"/>
    <mergeCell ref="B167:G167"/>
    <mergeCell ref="H167:I167"/>
    <mergeCell ref="N167:O167"/>
    <mergeCell ref="P167:Q167"/>
    <mergeCell ref="R167:S167"/>
    <mergeCell ref="A164:A167"/>
    <mergeCell ref="A171:A176"/>
    <mergeCell ref="B174:E174"/>
    <mergeCell ref="F174:G174"/>
    <mergeCell ref="B176:G176"/>
    <mergeCell ref="A177:A182"/>
    <mergeCell ref="B177:E177"/>
    <mergeCell ref="F177:G177"/>
    <mergeCell ref="H177:I177"/>
    <mergeCell ref="N177:O177"/>
    <mergeCell ref="P177:Q177"/>
    <mergeCell ref="R177:S177"/>
    <mergeCell ref="B178:E178"/>
    <mergeCell ref="F178:G178"/>
    <mergeCell ref="H178:I178"/>
    <mergeCell ref="N178:O178"/>
    <mergeCell ref="P178:Q178"/>
    <mergeCell ref="R178:S178"/>
    <mergeCell ref="B179:E179"/>
    <mergeCell ref="F179:G179"/>
    <mergeCell ref="H179:I179"/>
    <mergeCell ref="N179:O179"/>
    <mergeCell ref="P179:Q179"/>
    <mergeCell ref="R179:S179"/>
    <mergeCell ref="B180:E180"/>
    <mergeCell ref="F180:G180"/>
    <mergeCell ref="H180:I180"/>
    <mergeCell ref="H163:I163"/>
    <mergeCell ref="N163:O163"/>
    <mergeCell ref="P163:Q163"/>
    <mergeCell ref="R163:S163"/>
    <mergeCell ref="B164:E164"/>
    <mergeCell ref="F164:G164"/>
    <mergeCell ref="H164:I164"/>
    <mergeCell ref="N164:O164"/>
    <mergeCell ref="P164:Q164"/>
    <mergeCell ref="R164:S164"/>
    <mergeCell ref="B165:E165"/>
    <mergeCell ref="F165:G165"/>
    <mergeCell ref="H165:I165"/>
    <mergeCell ref="N165:O165"/>
    <mergeCell ref="P165:Q165"/>
    <mergeCell ref="R165:S165"/>
    <mergeCell ref="B166:E166"/>
    <mergeCell ref="F166:G166"/>
    <mergeCell ref="H166:I166"/>
    <mergeCell ref="N166:O166"/>
    <mergeCell ref="P166:Q166"/>
    <mergeCell ref="R166:S166"/>
    <mergeCell ref="B158:E158"/>
    <mergeCell ref="F158:G158"/>
    <mergeCell ref="H158:I158"/>
    <mergeCell ref="N158:O158"/>
    <mergeCell ref="P158:Q158"/>
    <mergeCell ref="R158:S158"/>
    <mergeCell ref="B159:G159"/>
    <mergeCell ref="H159:I159"/>
    <mergeCell ref="N159:O159"/>
    <mergeCell ref="P159:Q159"/>
    <mergeCell ref="R159:S159"/>
    <mergeCell ref="A156:A159"/>
    <mergeCell ref="A160:A163"/>
    <mergeCell ref="B160:E160"/>
    <mergeCell ref="F160:G160"/>
    <mergeCell ref="H160:I160"/>
    <mergeCell ref="N160:O160"/>
    <mergeCell ref="P160:Q160"/>
    <mergeCell ref="R160:S160"/>
    <mergeCell ref="B161:E161"/>
    <mergeCell ref="F161:G161"/>
    <mergeCell ref="H161:I161"/>
    <mergeCell ref="N161:O161"/>
    <mergeCell ref="P161:Q161"/>
    <mergeCell ref="R161:S161"/>
    <mergeCell ref="B162:E162"/>
    <mergeCell ref="F162:G162"/>
    <mergeCell ref="H162:I162"/>
    <mergeCell ref="N162:O162"/>
    <mergeCell ref="P162:Q162"/>
    <mergeCell ref="R162:S162"/>
    <mergeCell ref="B163:G163"/>
    <mergeCell ref="F154:G154"/>
    <mergeCell ref="H154:I154"/>
    <mergeCell ref="N154:O154"/>
    <mergeCell ref="P154:Q154"/>
    <mergeCell ref="R154:S154"/>
    <mergeCell ref="B155:G155"/>
    <mergeCell ref="H155:I155"/>
    <mergeCell ref="N155:O155"/>
    <mergeCell ref="P155:Q155"/>
    <mergeCell ref="R155:S155"/>
    <mergeCell ref="B156:E156"/>
    <mergeCell ref="F156:G156"/>
    <mergeCell ref="H156:I156"/>
    <mergeCell ref="N156:O156"/>
    <mergeCell ref="P156:Q156"/>
    <mergeCell ref="R156:S156"/>
    <mergeCell ref="B157:E157"/>
    <mergeCell ref="F157:G157"/>
    <mergeCell ref="H157:I157"/>
    <mergeCell ref="N157:O157"/>
    <mergeCell ref="P157:Q157"/>
    <mergeCell ref="R157:S157"/>
    <mergeCell ref="B148:E148"/>
    <mergeCell ref="F148:G148"/>
    <mergeCell ref="H148:I148"/>
    <mergeCell ref="N148:O148"/>
    <mergeCell ref="P148:Q148"/>
    <mergeCell ref="R148:S148"/>
    <mergeCell ref="A150:A155"/>
    <mergeCell ref="B150:E150"/>
    <mergeCell ref="F150:G150"/>
    <mergeCell ref="H150:I150"/>
    <mergeCell ref="N150:O150"/>
    <mergeCell ref="P150:Q150"/>
    <mergeCell ref="R150:S150"/>
    <mergeCell ref="B151:E151"/>
    <mergeCell ref="F151:G151"/>
    <mergeCell ref="H151:I151"/>
    <mergeCell ref="N151:O151"/>
    <mergeCell ref="P151:Q151"/>
    <mergeCell ref="R151:S151"/>
    <mergeCell ref="B152:E152"/>
    <mergeCell ref="F152:G152"/>
    <mergeCell ref="H152:I152"/>
    <mergeCell ref="N152:O152"/>
    <mergeCell ref="P152:Q152"/>
    <mergeCell ref="R152:S152"/>
    <mergeCell ref="B153:E153"/>
    <mergeCell ref="F153:G153"/>
    <mergeCell ref="H153:I153"/>
    <mergeCell ref="N153:O153"/>
    <mergeCell ref="P153:Q153"/>
    <mergeCell ref="R153:S153"/>
    <mergeCell ref="B154:E154"/>
    <mergeCell ref="B138:E138"/>
    <mergeCell ref="F138:G138"/>
    <mergeCell ref="H138:I138"/>
    <mergeCell ref="N138:O138"/>
    <mergeCell ref="P138:Q138"/>
    <mergeCell ref="R138:S138"/>
    <mergeCell ref="B139:E139"/>
    <mergeCell ref="F139:G139"/>
    <mergeCell ref="H139:I139"/>
    <mergeCell ref="N139:O139"/>
    <mergeCell ref="P139:Q139"/>
    <mergeCell ref="R139:S139"/>
    <mergeCell ref="A137:A139"/>
    <mergeCell ref="B147:E147"/>
    <mergeCell ref="F147:G147"/>
    <mergeCell ref="H147:I147"/>
    <mergeCell ref="N147:O147"/>
    <mergeCell ref="P147:Q147"/>
    <mergeCell ref="R147:S147"/>
    <mergeCell ref="F145:G145"/>
    <mergeCell ref="H145:I145"/>
    <mergeCell ref="N145:O145"/>
    <mergeCell ref="P145:Q145"/>
    <mergeCell ref="R145:S145"/>
    <mergeCell ref="B146:E146"/>
    <mergeCell ref="P146:Q146"/>
    <mergeCell ref="R146:S146"/>
    <mergeCell ref="F144:G144"/>
    <mergeCell ref="H144:I144"/>
    <mergeCell ref="A126:A128"/>
    <mergeCell ref="B126:E126"/>
    <mergeCell ref="F126:G126"/>
    <mergeCell ref="H126:I126"/>
    <mergeCell ref="N126:O126"/>
    <mergeCell ref="P126:Q126"/>
    <mergeCell ref="R126:S126"/>
    <mergeCell ref="B127:E127"/>
    <mergeCell ref="F127:G127"/>
    <mergeCell ref="H127:I127"/>
    <mergeCell ref="N127:O127"/>
    <mergeCell ref="P127:Q127"/>
    <mergeCell ref="R127:S127"/>
    <mergeCell ref="B128:E128"/>
    <mergeCell ref="F128:G128"/>
    <mergeCell ref="H128:I128"/>
    <mergeCell ref="N128:O128"/>
    <mergeCell ref="P128:Q128"/>
    <mergeCell ref="R128:S128"/>
    <mergeCell ref="B120:E120"/>
    <mergeCell ref="F120:G122"/>
    <mergeCell ref="H120:I120"/>
    <mergeCell ref="N120:O120"/>
    <mergeCell ref="P120:Q120"/>
    <mergeCell ref="R120:S120"/>
    <mergeCell ref="B121:E121"/>
    <mergeCell ref="H121:I121"/>
    <mergeCell ref="N121:O121"/>
    <mergeCell ref="P121:Q121"/>
    <mergeCell ref="R121:S121"/>
    <mergeCell ref="B122:E122"/>
    <mergeCell ref="H122:I122"/>
    <mergeCell ref="N122:O122"/>
    <mergeCell ref="P122:Q122"/>
    <mergeCell ref="R122:S122"/>
    <mergeCell ref="B123:E123"/>
    <mergeCell ref="F123:G125"/>
    <mergeCell ref="H123:I123"/>
    <mergeCell ref="N123:O123"/>
    <mergeCell ref="P123:Q123"/>
    <mergeCell ref="R123:S123"/>
    <mergeCell ref="B124:E124"/>
    <mergeCell ref="H124:I124"/>
    <mergeCell ref="N124:O124"/>
    <mergeCell ref="P124:Q124"/>
    <mergeCell ref="R124:S124"/>
    <mergeCell ref="B125:E125"/>
    <mergeCell ref="H125:I125"/>
    <mergeCell ref="N125:O125"/>
    <mergeCell ref="P125:Q125"/>
    <mergeCell ref="R125:S125"/>
    <mergeCell ref="R116:S116"/>
    <mergeCell ref="B117:E117"/>
    <mergeCell ref="F117:G119"/>
    <mergeCell ref="H117:I117"/>
    <mergeCell ref="N117:O117"/>
    <mergeCell ref="P117:Q117"/>
    <mergeCell ref="R117:S117"/>
    <mergeCell ref="B118:E118"/>
    <mergeCell ref="H118:I118"/>
    <mergeCell ref="N118:O118"/>
    <mergeCell ref="P118:Q118"/>
    <mergeCell ref="R118:S118"/>
    <mergeCell ref="B119:E119"/>
    <mergeCell ref="H119:I119"/>
    <mergeCell ref="N119:O119"/>
    <mergeCell ref="P119:Q119"/>
    <mergeCell ref="R119:S119"/>
    <mergeCell ref="P111:Q111"/>
    <mergeCell ref="R111:S111"/>
    <mergeCell ref="A112:A116"/>
    <mergeCell ref="B112:E112"/>
    <mergeCell ref="F112:G112"/>
    <mergeCell ref="H112:I112"/>
    <mergeCell ref="N112:O112"/>
    <mergeCell ref="P112:Q112"/>
    <mergeCell ref="R112:S112"/>
    <mergeCell ref="B113:E113"/>
    <mergeCell ref="F113:G113"/>
    <mergeCell ref="H113:I113"/>
    <mergeCell ref="N113:O113"/>
    <mergeCell ref="P113:Q113"/>
    <mergeCell ref="R113:S113"/>
    <mergeCell ref="B114:E114"/>
    <mergeCell ref="F114:G114"/>
    <mergeCell ref="H114:I114"/>
    <mergeCell ref="N114:O114"/>
    <mergeCell ref="P114:Q114"/>
    <mergeCell ref="R114:S114"/>
    <mergeCell ref="B115:E115"/>
    <mergeCell ref="F115:G115"/>
    <mergeCell ref="H115:I115"/>
    <mergeCell ref="N115:O115"/>
    <mergeCell ref="P115:Q115"/>
    <mergeCell ref="R115:S115"/>
    <mergeCell ref="B116:E116"/>
    <mergeCell ref="F116:G116"/>
    <mergeCell ref="H116:I116"/>
    <mergeCell ref="N116:O116"/>
    <mergeCell ref="P116:Q116"/>
    <mergeCell ref="N103:O103"/>
    <mergeCell ref="P103:Q103"/>
    <mergeCell ref="R103:S103"/>
    <mergeCell ref="A107:A111"/>
    <mergeCell ref="B107:E107"/>
    <mergeCell ref="F107:G107"/>
    <mergeCell ref="H107:I107"/>
    <mergeCell ref="N107:O107"/>
    <mergeCell ref="P107:Q107"/>
    <mergeCell ref="R107:S107"/>
    <mergeCell ref="B108:E108"/>
    <mergeCell ref="F108:G108"/>
    <mergeCell ref="H108:I108"/>
    <mergeCell ref="N108:O108"/>
    <mergeCell ref="P108:Q108"/>
    <mergeCell ref="R108:S108"/>
    <mergeCell ref="B109:E109"/>
    <mergeCell ref="F109:G109"/>
    <mergeCell ref="H109:I109"/>
    <mergeCell ref="N109:O109"/>
    <mergeCell ref="P109:Q109"/>
    <mergeCell ref="R109:S109"/>
    <mergeCell ref="B110:E110"/>
    <mergeCell ref="F110:G110"/>
    <mergeCell ref="H110:I110"/>
    <mergeCell ref="N110:O110"/>
    <mergeCell ref="P110:Q110"/>
    <mergeCell ref="R110:S110"/>
    <mergeCell ref="B111:E111"/>
    <mergeCell ref="F111:G111"/>
    <mergeCell ref="H111:I111"/>
    <mergeCell ref="N111:O111"/>
    <mergeCell ref="B98:E98"/>
    <mergeCell ref="F98:G100"/>
    <mergeCell ref="H98:I98"/>
    <mergeCell ref="N98:O98"/>
    <mergeCell ref="P98:Q98"/>
    <mergeCell ref="R98:S98"/>
    <mergeCell ref="B99:E99"/>
    <mergeCell ref="H99:I99"/>
    <mergeCell ref="N99:O99"/>
    <mergeCell ref="P99:Q99"/>
    <mergeCell ref="R99:S99"/>
    <mergeCell ref="B100:E100"/>
    <mergeCell ref="H100:I100"/>
    <mergeCell ref="N100:O100"/>
    <mergeCell ref="P100:Q100"/>
    <mergeCell ref="R100:S100"/>
    <mergeCell ref="A101:A103"/>
    <mergeCell ref="B101:E101"/>
    <mergeCell ref="F101:G101"/>
    <mergeCell ref="H101:I101"/>
    <mergeCell ref="N101:O101"/>
    <mergeCell ref="P101:Q101"/>
    <mergeCell ref="R101:S101"/>
    <mergeCell ref="B102:E102"/>
    <mergeCell ref="F102:G102"/>
    <mergeCell ref="H102:I102"/>
    <mergeCell ref="N102:O102"/>
    <mergeCell ref="P102:Q102"/>
    <mergeCell ref="R102:S102"/>
    <mergeCell ref="B103:E103"/>
    <mergeCell ref="F103:G103"/>
    <mergeCell ref="H103:I103"/>
    <mergeCell ref="A87:A91"/>
    <mergeCell ref="F92:G94"/>
    <mergeCell ref="B94:E94"/>
    <mergeCell ref="H94:I94"/>
    <mergeCell ref="N94:O94"/>
    <mergeCell ref="P94:Q94"/>
    <mergeCell ref="R94:S94"/>
    <mergeCell ref="B95:E95"/>
    <mergeCell ref="F95:G97"/>
    <mergeCell ref="H95:I95"/>
    <mergeCell ref="N95:O95"/>
    <mergeCell ref="P95:Q95"/>
    <mergeCell ref="R95:S95"/>
    <mergeCell ref="B96:E96"/>
    <mergeCell ref="H96:I96"/>
    <mergeCell ref="N96:O96"/>
    <mergeCell ref="P96:Q96"/>
    <mergeCell ref="R96:S96"/>
    <mergeCell ref="B97:E97"/>
    <mergeCell ref="H97:I97"/>
    <mergeCell ref="N97:O97"/>
    <mergeCell ref="P97:Q97"/>
    <mergeCell ref="R97:S97"/>
    <mergeCell ref="B91:E91"/>
    <mergeCell ref="F91:G91"/>
    <mergeCell ref="H91:I91"/>
    <mergeCell ref="N91:O91"/>
    <mergeCell ref="P91:Q91"/>
    <mergeCell ref="R91:S91"/>
    <mergeCell ref="B92:E92"/>
    <mergeCell ref="H92:I92"/>
    <mergeCell ref="N92:O92"/>
    <mergeCell ref="B71:E71"/>
    <mergeCell ref="B72:E72"/>
    <mergeCell ref="B73:E73"/>
    <mergeCell ref="F73:G75"/>
    <mergeCell ref="H73:I73"/>
    <mergeCell ref="N73:O73"/>
    <mergeCell ref="P73:Q73"/>
    <mergeCell ref="R73:S73"/>
    <mergeCell ref="B74:E74"/>
    <mergeCell ref="B75:E75"/>
    <mergeCell ref="A76:A78"/>
    <mergeCell ref="A82:A86"/>
    <mergeCell ref="F82:G82"/>
    <mergeCell ref="F83:G83"/>
    <mergeCell ref="F84:G84"/>
    <mergeCell ref="H77:I77"/>
    <mergeCell ref="N77:O77"/>
    <mergeCell ref="P77:Q77"/>
    <mergeCell ref="R77:S77"/>
    <mergeCell ref="H78:I78"/>
    <mergeCell ref="N78:O78"/>
    <mergeCell ref="P78:Q78"/>
    <mergeCell ref="R78:S78"/>
    <mergeCell ref="H74:I74"/>
    <mergeCell ref="N74:O74"/>
    <mergeCell ref="P74:Q74"/>
    <mergeCell ref="R74:S74"/>
    <mergeCell ref="H75:I75"/>
    <mergeCell ref="N75:O75"/>
    <mergeCell ref="P75:Q75"/>
    <mergeCell ref="A54:T54"/>
    <mergeCell ref="H50:I50"/>
    <mergeCell ref="N50:O50"/>
    <mergeCell ref="P50:Q50"/>
    <mergeCell ref="R50:S50"/>
    <mergeCell ref="A47:A52"/>
    <mergeCell ref="T55:T56"/>
    <mergeCell ref="B61:E61"/>
    <mergeCell ref="F61:G61"/>
    <mergeCell ref="H61:I61"/>
    <mergeCell ref="N61:O61"/>
    <mergeCell ref="P61:Q61"/>
    <mergeCell ref="R61:S61"/>
    <mergeCell ref="A57:A61"/>
    <mergeCell ref="A62:A66"/>
    <mergeCell ref="B62:E62"/>
    <mergeCell ref="F62:G62"/>
    <mergeCell ref="H62:I62"/>
    <mergeCell ref="N62:O62"/>
    <mergeCell ref="P62:Q62"/>
    <mergeCell ref="R62:S62"/>
    <mergeCell ref="B63:E63"/>
    <mergeCell ref="F63:G63"/>
    <mergeCell ref="B64:E64"/>
    <mergeCell ref="F64:G64"/>
    <mergeCell ref="B65:E65"/>
    <mergeCell ref="F65:G65"/>
    <mergeCell ref="B66:E66"/>
    <mergeCell ref="F66:G66"/>
    <mergeCell ref="N59:O59"/>
    <mergeCell ref="P59:Q59"/>
    <mergeCell ref="R59:S59"/>
    <mergeCell ref="B47:G47"/>
    <mergeCell ref="H47:I47"/>
    <mergeCell ref="N47:O47"/>
    <mergeCell ref="P47:Q47"/>
    <mergeCell ref="R47:S47"/>
    <mergeCell ref="B48:G48"/>
    <mergeCell ref="H48:I48"/>
    <mergeCell ref="N48:O48"/>
    <mergeCell ref="P48:Q48"/>
    <mergeCell ref="R48:S48"/>
    <mergeCell ref="B51:G51"/>
    <mergeCell ref="H51:I51"/>
    <mergeCell ref="N51:O51"/>
    <mergeCell ref="P51:Q51"/>
    <mergeCell ref="R51:S51"/>
    <mergeCell ref="B52:G52"/>
    <mergeCell ref="H52:I52"/>
    <mergeCell ref="N52:O52"/>
    <mergeCell ref="P52:Q52"/>
    <mergeCell ref="R52:S52"/>
    <mergeCell ref="A41:A46"/>
    <mergeCell ref="B41:G41"/>
    <mergeCell ref="B45:G45"/>
    <mergeCell ref="H45:I45"/>
    <mergeCell ref="N45:O45"/>
    <mergeCell ref="P45:Q45"/>
    <mergeCell ref="R45:S45"/>
    <mergeCell ref="B46:G46"/>
    <mergeCell ref="H46:I46"/>
    <mergeCell ref="N46:O46"/>
    <mergeCell ref="P46:Q46"/>
    <mergeCell ref="R46:S46"/>
    <mergeCell ref="N41:O41"/>
    <mergeCell ref="P41:Q41"/>
    <mergeCell ref="R41:S41"/>
    <mergeCell ref="B42:G42"/>
    <mergeCell ref="H42:I42"/>
    <mergeCell ref="N42:O42"/>
    <mergeCell ref="P42:Q42"/>
    <mergeCell ref="R42:S42"/>
    <mergeCell ref="B43:G43"/>
    <mergeCell ref="H43:I43"/>
    <mergeCell ref="N43:O43"/>
    <mergeCell ref="P43:Q43"/>
    <mergeCell ref="R43:S43"/>
    <mergeCell ref="B44:G44"/>
    <mergeCell ref="H44:I44"/>
    <mergeCell ref="N44:O44"/>
    <mergeCell ref="P44:Q44"/>
    <mergeCell ref="R44:S44"/>
    <mergeCell ref="H41:I41"/>
    <mergeCell ref="A31:A40"/>
    <mergeCell ref="B33:G33"/>
    <mergeCell ref="H33:I33"/>
    <mergeCell ref="N33:O33"/>
    <mergeCell ref="P33:Q33"/>
    <mergeCell ref="R33:S33"/>
    <mergeCell ref="B34:G34"/>
    <mergeCell ref="H34:I34"/>
    <mergeCell ref="N34:O34"/>
    <mergeCell ref="P34:Q34"/>
    <mergeCell ref="R34:S34"/>
    <mergeCell ref="B35:G35"/>
    <mergeCell ref="H35:I35"/>
    <mergeCell ref="N35:O35"/>
    <mergeCell ref="P35:Q35"/>
    <mergeCell ref="R35:S35"/>
    <mergeCell ref="B36:G36"/>
    <mergeCell ref="H36:I36"/>
    <mergeCell ref="N36:O36"/>
    <mergeCell ref="P36:Q36"/>
    <mergeCell ref="R36:S36"/>
    <mergeCell ref="B37:G37"/>
    <mergeCell ref="H37:I37"/>
    <mergeCell ref="N37:O37"/>
    <mergeCell ref="P31:Q31"/>
    <mergeCell ref="R31:S31"/>
    <mergeCell ref="R273:S273"/>
    <mergeCell ref="C278:E278"/>
    <mergeCell ref="F278:I278"/>
    <mergeCell ref="J278:L278"/>
    <mergeCell ref="M278:Q278"/>
    <mergeCell ref="R278:S278"/>
    <mergeCell ref="A279:B280"/>
    <mergeCell ref="C279:E280"/>
    <mergeCell ref="F279:I280"/>
    <mergeCell ref="J279:L280"/>
    <mergeCell ref="M279:Q280"/>
    <mergeCell ref="R279:S280"/>
    <mergeCell ref="T279:T280"/>
    <mergeCell ref="A281:B281"/>
    <mergeCell ref="C281:E281"/>
    <mergeCell ref="F281:I281"/>
    <mergeCell ref="J281:L281"/>
    <mergeCell ref="M281:Q281"/>
    <mergeCell ref="R281:S281"/>
    <mergeCell ref="N105:S105"/>
    <mergeCell ref="T105:T106"/>
    <mergeCell ref="A207:T207"/>
    <mergeCell ref="N174:O174"/>
    <mergeCell ref="P174:Q174"/>
    <mergeCell ref="N180:O180"/>
    <mergeCell ref="A276:B277"/>
    <mergeCell ref="C276:E276"/>
    <mergeCell ref="F276:I276"/>
    <mergeCell ref="J276:L276"/>
    <mergeCell ref="M276:Q276"/>
    <mergeCell ref="R276:S276"/>
    <mergeCell ref="C277:D277"/>
    <mergeCell ref="F277:H277"/>
    <mergeCell ref="J277:K277"/>
    <mergeCell ref="M277:O277"/>
    <mergeCell ref="P277:Q277"/>
    <mergeCell ref="R277:S277"/>
    <mergeCell ref="A270:B271"/>
    <mergeCell ref="C270:E270"/>
    <mergeCell ref="F270:I270"/>
    <mergeCell ref="J270:L270"/>
    <mergeCell ref="M270:Q270"/>
    <mergeCell ref="F272:I272"/>
    <mergeCell ref="J272:L272"/>
    <mergeCell ref="M272:Q272"/>
    <mergeCell ref="R272:S272"/>
    <mergeCell ref="C273:D273"/>
    <mergeCell ref="F273:H273"/>
    <mergeCell ref="J273:K273"/>
    <mergeCell ref="M273:O273"/>
    <mergeCell ref="P273:Q273"/>
    <mergeCell ref="B90:E90"/>
    <mergeCell ref="F90:G90"/>
    <mergeCell ref="H90:I90"/>
    <mergeCell ref="N90:O90"/>
    <mergeCell ref="P90:Q90"/>
    <mergeCell ref="R90:S90"/>
    <mergeCell ref="A269:B269"/>
    <mergeCell ref="C269:E269"/>
    <mergeCell ref="F269:I269"/>
    <mergeCell ref="A274:B275"/>
    <mergeCell ref="C274:E274"/>
    <mergeCell ref="F274:I274"/>
    <mergeCell ref="J274:L274"/>
    <mergeCell ref="M274:Q274"/>
    <mergeCell ref="R274:S274"/>
    <mergeCell ref="C275:D275"/>
    <mergeCell ref="F275:H275"/>
    <mergeCell ref="J275:K275"/>
    <mergeCell ref="M275:O275"/>
    <mergeCell ref="P275:Q275"/>
    <mergeCell ref="R275:S275"/>
    <mergeCell ref="N93:O93"/>
    <mergeCell ref="P93:Q93"/>
    <mergeCell ref="R93:S93"/>
    <mergeCell ref="A104:T104"/>
    <mergeCell ref="A105:A106"/>
    <mergeCell ref="B105:E106"/>
    <mergeCell ref="F105:G106"/>
    <mergeCell ref="H105:J106"/>
    <mergeCell ref="K105:K106"/>
    <mergeCell ref="L105:L106"/>
    <mergeCell ref="M105:M106"/>
    <mergeCell ref="F87:G87"/>
    <mergeCell ref="H87:I87"/>
    <mergeCell ref="N87:O87"/>
    <mergeCell ref="P87:Q87"/>
    <mergeCell ref="R87:S87"/>
    <mergeCell ref="B85:E85"/>
    <mergeCell ref="B88:E88"/>
    <mergeCell ref="F88:G88"/>
    <mergeCell ref="H88:I88"/>
    <mergeCell ref="N88:O88"/>
    <mergeCell ref="P88:Q88"/>
    <mergeCell ref="R88:S88"/>
    <mergeCell ref="B89:E89"/>
    <mergeCell ref="F89:G89"/>
    <mergeCell ref="H89:I89"/>
    <mergeCell ref="N89:O89"/>
    <mergeCell ref="P89:Q89"/>
    <mergeCell ref="R89:S89"/>
    <mergeCell ref="P92:Q92"/>
    <mergeCell ref="R92:S92"/>
    <mergeCell ref="B93:E93"/>
    <mergeCell ref="H93:I93"/>
    <mergeCell ref="B77:E77"/>
    <mergeCell ref="B82:E82"/>
    <mergeCell ref="H82:I82"/>
    <mergeCell ref="N82:O82"/>
    <mergeCell ref="P82:Q82"/>
    <mergeCell ref="R82:S82"/>
    <mergeCell ref="B83:E83"/>
    <mergeCell ref="H83:I83"/>
    <mergeCell ref="N83:O83"/>
    <mergeCell ref="P83:Q83"/>
    <mergeCell ref="R83:S83"/>
    <mergeCell ref="B84:E84"/>
    <mergeCell ref="H84:I84"/>
    <mergeCell ref="N84:O84"/>
    <mergeCell ref="P84:Q84"/>
    <mergeCell ref="R84:S84"/>
    <mergeCell ref="F85:G85"/>
    <mergeCell ref="H85:I85"/>
    <mergeCell ref="N85:O85"/>
    <mergeCell ref="P85:Q85"/>
    <mergeCell ref="R85:S85"/>
    <mergeCell ref="B86:E86"/>
    <mergeCell ref="F86:G86"/>
    <mergeCell ref="H86:I86"/>
    <mergeCell ref="N86:O86"/>
    <mergeCell ref="P86:Q86"/>
    <mergeCell ref="R86:S86"/>
    <mergeCell ref="B87:E87"/>
    <mergeCell ref="B55:E56"/>
    <mergeCell ref="L55:L56"/>
    <mergeCell ref="H55:J56"/>
    <mergeCell ref="K55:K56"/>
    <mergeCell ref="R75:S75"/>
    <mergeCell ref="H63:I63"/>
    <mergeCell ref="H70:I70"/>
    <mergeCell ref="N70:O70"/>
    <mergeCell ref="P70:Q70"/>
    <mergeCell ref="R70:S70"/>
    <mergeCell ref="H71:I71"/>
    <mergeCell ref="N71:O71"/>
    <mergeCell ref="P71:Q71"/>
    <mergeCell ref="R71:S71"/>
    <mergeCell ref="H72:I72"/>
    <mergeCell ref="L80:L81"/>
    <mergeCell ref="M80:M81"/>
    <mergeCell ref="N80:S80"/>
    <mergeCell ref="F60:G60"/>
    <mergeCell ref="H60:I60"/>
    <mergeCell ref="N60:O60"/>
    <mergeCell ref="P60:Q60"/>
    <mergeCell ref="R60:S60"/>
    <mergeCell ref="B57:E57"/>
    <mergeCell ref="F57:G57"/>
    <mergeCell ref="B58:E58"/>
    <mergeCell ref="F58:G58"/>
    <mergeCell ref="B59:E59"/>
    <mergeCell ref="F59:G59"/>
    <mergeCell ref="B60:E60"/>
    <mergeCell ref="B70:E70"/>
    <mergeCell ref="F70:G72"/>
    <mergeCell ref="T80:T81"/>
    <mergeCell ref="H57:I57"/>
    <mergeCell ref="N57:O57"/>
    <mergeCell ref="P57:Q57"/>
    <mergeCell ref="R57:S57"/>
    <mergeCell ref="H58:I58"/>
    <mergeCell ref="N58:O58"/>
    <mergeCell ref="P58:Q58"/>
    <mergeCell ref="R58:S58"/>
    <mergeCell ref="H59:I59"/>
    <mergeCell ref="P72:Q72"/>
    <mergeCell ref="R72:S72"/>
    <mergeCell ref="N63:O63"/>
    <mergeCell ref="P63:Q63"/>
    <mergeCell ref="R63:S63"/>
    <mergeCell ref="H64:I64"/>
    <mergeCell ref="N64:O64"/>
    <mergeCell ref="P64:Q64"/>
    <mergeCell ref="R64:S64"/>
    <mergeCell ref="H65:I65"/>
    <mergeCell ref="N65:O65"/>
    <mergeCell ref="P65:Q65"/>
    <mergeCell ref="N72:O72"/>
    <mergeCell ref="R65:S65"/>
    <mergeCell ref="H66:I66"/>
    <mergeCell ref="N66:O66"/>
    <mergeCell ref="P66:Q66"/>
    <mergeCell ref="R66:S66"/>
    <mergeCell ref="A448:B449"/>
    <mergeCell ref="F448:Q449"/>
    <mergeCell ref="B526:G526"/>
    <mergeCell ref="S526:T526"/>
    <mergeCell ref="A503:T503"/>
    <mergeCell ref="A504:C504"/>
    <mergeCell ref="D504:G504"/>
    <mergeCell ref="H504:L504"/>
    <mergeCell ref="M504:P504"/>
    <mergeCell ref="A505:C505"/>
    <mergeCell ref="D505:G505"/>
    <mergeCell ref="H505:L505"/>
    <mergeCell ref="M505:P505"/>
    <mergeCell ref="A506:C506"/>
    <mergeCell ref="D506:G506"/>
    <mergeCell ref="H506:L506"/>
    <mergeCell ref="M506:P506"/>
    <mergeCell ref="A507:C507"/>
    <mergeCell ref="A519:T519"/>
    <mergeCell ref="J520:L520"/>
    <mergeCell ref="M520:O520"/>
    <mergeCell ref="P520:R520"/>
    <mergeCell ref="S520:T520"/>
    <mergeCell ref="A520:A521"/>
    <mergeCell ref="B520:C521"/>
    <mergeCell ref="A450:B451"/>
    <mergeCell ref="D449:E449"/>
    <mergeCell ref="R484:S484"/>
    <mergeCell ref="M489:O489"/>
    <mergeCell ref="P489:R489"/>
    <mergeCell ref="A494:C494"/>
    <mergeCell ref="D494:G494"/>
    <mergeCell ref="P180:Q180"/>
    <mergeCell ref="R180:S180"/>
    <mergeCell ref="B181:E181"/>
    <mergeCell ref="F181:G181"/>
    <mergeCell ref="H181:I181"/>
    <mergeCell ref="N181:O181"/>
    <mergeCell ref="P181:Q181"/>
    <mergeCell ref="R181:S181"/>
    <mergeCell ref="B182:G182"/>
    <mergeCell ref="H182:I182"/>
    <mergeCell ref="N182:O182"/>
    <mergeCell ref="P182:Q182"/>
    <mergeCell ref="R182:S182"/>
    <mergeCell ref="A183:A186"/>
    <mergeCell ref="B183:E183"/>
    <mergeCell ref="F183:G183"/>
    <mergeCell ref="H183:I183"/>
    <mergeCell ref="N183:O183"/>
    <mergeCell ref="P183:Q183"/>
    <mergeCell ref="R183:S183"/>
    <mergeCell ref="B184:E184"/>
    <mergeCell ref="F184:G184"/>
    <mergeCell ref="H184:I184"/>
    <mergeCell ref="N184:O184"/>
    <mergeCell ref="P184:Q184"/>
    <mergeCell ref="R184:S184"/>
    <mergeCell ref="B185:E185"/>
    <mergeCell ref="F185:G185"/>
    <mergeCell ref="H185:I185"/>
    <mergeCell ref="N185:O185"/>
    <mergeCell ref="P185:Q185"/>
    <mergeCell ref="R185:S185"/>
    <mergeCell ref="E358:E359"/>
    <mergeCell ref="R349:S349"/>
    <mergeCell ref="P351:Q351"/>
    <mergeCell ref="R351:S351"/>
    <mergeCell ref="F265:I265"/>
    <mergeCell ref="R359:S359"/>
    <mergeCell ref="R355:S355"/>
    <mergeCell ref="R363:S363"/>
    <mergeCell ref="R357:S357"/>
    <mergeCell ref="R261:S261"/>
    <mergeCell ref="A262:B262"/>
    <mergeCell ref="C262:E262"/>
    <mergeCell ref="F262:I262"/>
    <mergeCell ref="J262:L262"/>
    <mergeCell ref="M262:Q262"/>
    <mergeCell ref="R262:S262"/>
    <mergeCell ref="F259:I260"/>
    <mergeCell ref="J259:L260"/>
    <mergeCell ref="M259:Q260"/>
    <mergeCell ref="R259:S260"/>
    <mergeCell ref="A263:B263"/>
    <mergeCell ref="R269:S269"/>
    <mergeCell ref="R270:S270"/>
    <mergeCell ref="C271:D271"/>
    <mergeCell ref="F271:H271"/>
    <mergeCell ref="J271:K271"/>
    <mergeCell ref="M271:O271"/>
    <mergeCell ref="P271:Q271"/>
    <mergeCell ref="R271:S271"/>
    <mergeCell ref="A272:B273"/>
    <mergeCell ref="C272:E272"/>
    <mergeCell ref="A261:B261"/>
    <mergeCell ref="C261:E261"/>
    <mergeCell ref="F261:I261"/>
    <mergeCell ref="J261:L261"/>
    <mergeCell ref="M261:Q261"/>
    <mergeCell ref="K542:M542"/>
    <mergeCell ref="F541:I541"/>
    <mergeCell ref="K541:M541"/>
    <mergeCell ref="B542:D542"/>
    <mergeCell ref="O541:Q541"/>
    <mergeCell ref="S541:T541"/>
    <mergeCell ref="O542:Q542"/>
    <mergeCell ref="S542:T542"/>
    <mergeCell ref="B531:R531"/>
    <mergeCell ref="B535:I535"/>
    <mergeCell ref="B537:I537"/>
    <mergeCell ref="J537:R537"/>
    <mergeCell ref="S536:T536"/>
    <mergeCell ref="B533:I533"/>
    <mergeCell ref="J533:R533"/>
    <mergeCell ref="P485:Q485"/>
    <mergeCell ref="R485:S485"/>
    <mergeCell ref="P486:Q486"/>
    <mergeCell ref="S537:T537"/>
    <mergeCell ref="A439:B440"/>
    <mergeCell ref="C439:D439"/>
    <mergeCell ref="E439:F439"/>
    <mergeCell ref="D352:D355"/>
    <mergeCell ref="E352:E353"/>
    <mergeCell ref="F352:H352"/>
    <mergeCell ref="R352:S352"/>
    <mergeCell ref="F353:J353"/>
    <mergeCell ref="B538:I538"/>
    <mergeCell ref="J538:R538"/>
    <mergeCell ref="S538:T538"/>
    <mergeCell ref="J535:R535"/>
    <mergeCell ref="S535:T535"/>
    <mergeCell ref="B536:I536"/>
    <mergeCell ref="R486:S486"/>
    <mergeCell ref="B528:G528"/>
    <mergeCell ref="S528:T528"/>
    <mergeCell ref="B529:G529"/>
    <mergeCell ref="R360:S360"/>
    <mergeCell ref="F361:J361"/>
    <mergeCell ref="N361:O361"/>
    <mergeCell ref="P361:Q361"/>
    <mergeCell ref="R361:S361"/>
    <mergeCell ref="R374:S374"/>
    <mergeCell ref="R375:S375"/>
    <mergeCell ref="R395:S395"/>
    <mergeCell ref="P396:Q396"/>
    <mergeCell ref="R396:S396"/>
    <mergeCell ref="F397:J397"/>
    <mergeCell ref="F364:H364"/>
    <mergeCell ref="N364:O364"/>
    <mergeCell ref="C450:D450"/>
    <mergeCell ref="F450:Q451"/>
    <mergeCell ref="R449:S449"/>
    <mergeCell ref="A443:T443"/>
    <mergeCell ref="A444:B445"/>
    <mergeCell ref="C444:D445"/>
    <mergeCell ref="E444:F445"/>
    <mergeCell ref="R450:S450"/>
    <mergeCell ref="D451:E451"/>
    <mergeCell ref="R451:S451"/>
    <mergeCell ref="B406:B415"/>
    <mergeCell ref="C406:C415"/>
    <mergeCell ref="D406:D415"/>
    <mergeCell ref="E406:E407"/>
    <mergeCell ref="F406:H406"/>
    <mergeCell ref="I406:J406"/>
    <mergeCell ref="N406:O406"/>
    <mergeCell ref="P406:Q406"/>
    <mergeCell ref="R406:S406"/>
    <mergeCell ref="J265:L265"/>
    <mergeCell ref="M265:Q265"/>
    <mergeCell ref="R265:S265"/>
    <mergeCell ref="A266:B266"/>
    <mergeCell ref="A267:B267"/>
    <mergeCell ref="C267:E267"/>
    <mergeCell ref="F267:I267"/>
    <mergeCell ref="J267:L267"/>
    <mergeCell ref="M267:Q267"/>
    <mergeCell ref="R267:S267"/>
    <mergeCell ref="A268:B268"/>
    <mergeCell ref="C268:E268"/>
    <mergeCell ref="F268:I268"/>
    <mergeCell ref="J268:L268"/>
    <mergeCell ref="M268:Q268"/>
    <mergeCell ref="R268:S268"/>
    <mergeCell ref="N357:O357"/>
    <mergeCell ref="P357:Q357"/>
    <mergeCell ref="B352:B355"/>
    <mergeCell ref="C352:C355"/>
    <mergeCell ref="N352:O352"/>
    <mergeCell ref="P352:Q352"/>
    <mergeCell ref="F345:J345"/>
    <mergeCell ref="D447:E447"/>
    <mergeCell ref="G444:H445"/>
    <mergeCell ref="I444:K445"/>
    <mergeCell ref="L444:N445"/>
    <mergeCell ref="O444:Q445"/>
    <mergeCell ref="R444:S445"/>
    <mergeCell ref="A372:A373"/>
    <mergeCell ref="B360:B363"/>
    <mergeCell ref="C360:C363"/>
    <mergeCell ref="D360:D363"/>
    <mergeCell ref="E360:E361"/>
    <mergeCell ref="F360:H360"/>
    <mergeCell ref="N360:O360"/>
    <mergeCell ref="P360:Q360"/>
    <mergeCell ref="C264:E264"/>
    <mergeCell ref="F264:I264"/>
    <mergeCell ref="J264:L264"/>
    <mergeCell ref="M264:Q264"/>
    <mergeCell ref="A265:B265"/>
    <mergeCell ref="C265:E265"/>
    <mergeCell ref="J269:L269"/>
    <mergeCell ref="M269:Q269"/>
    <mergeCell ref="F357:J357"/>
    <mergeCell ref="P310:Q310"/>
    <mergeCell ref="R310:S310"/>
    <mergeCell ref="N311:O311"/>
    <mergeCell ref="F358:H358"/>
    <mergeCell ref="N358:O358"/>
    <mergeCell ref="P358:Q358"/>
    <mergeCell ref="R358:S358"/>
    <mergeCell ref="B348:B351"/>
    <mergeCell ref="C348:C351"/>
    <mergeCell ref="R264:S264"/>
    <mergeCell ref="C263:E263"/>
    <mergeCell ref="F263:I263"/>
    <mergeCell ref="J263:L263"/>
    <mergeCell ref="M263:Q263"/>
    <mergeCell ref="R263:S263"/>
    <mergeCell ref="C266:E266"/>
    <mergeCell ref="F266:I266"/>
    <mergeCell ref="J266:L266"/>
    <mergeCell ref="M266:Q266"/>
    <mergeCell ref="R266:S266"/>
    <mergeCell ref="R342:S342"/>
    <mergeCell ref="F343:J343"/>
    <mergeCell ref="N343:O343"/>
    <mergeCell ref="P343:Q343"/>
    <mergeCell ref="R343:S343"/>
    <mergeCell ref="P344:Q344"/>
    <mergeCell ref="R344:S344"/>
    <mergeCell ref="P339:Q339"/>
    <mergeCell ref="R339:S339"/>
    <mergeCell ref="N327:O327"/>
    <mergeCell ref="P327:Q327"/>
    <mergeCell ref="R327:S327"/>
    <mergeCell ref="F315:J315"/>
    <mergeCell ref="E316:E317"/>
    <mergeCell ref="F316:H316"/>
    <mergeCell ref="F317:J317"/>
    <mergeCell ref="C294:C295"/>
    <mergeCell ref="D294:D295"/>
    <mergeCell ref="H294:J294"/>
    <mergeCell ref="N294:O294"/>
    <mergeCell ref="P294:Q294"/>
    <mergeCell ref="N345:O345"/>
    <mergeCell ref="P345:Q345"/>
    <mergeCell ref="R345:S345"/>
    <mergeCell ref="C344:C347"/>
    <mergeCell ref="R326:S326"/>
    <mergeCell ref="F327:J327"/>
    <mergeCell ref="A258:T258"/>
    <mergeCell ref="A259:B260"/>
    <mergeCell ref="C259:E260"/>
    <mergeCell ref="T259:T260"/>
    <mergeCell ref="R356:S356"/>
    <mergeCell ref="R353:S353"/>
    <mergeCell ref="N353:O353"/>
    <mergeCell ref="P353:Q353"/>
    <mergeCell ref="D348:D351"/>
    <mergeCell ref="P341:Q341"/>
    <mergeCell ref="R341:S341"/>
    <mergeCell ref="E342:E343"/>
    <mergeCell ref="F342:H342"/>
    <mergeCell ref="P336:Q336"/>
    <mergeCell ref="R336:S336"/>
    <mergeCell ref="F337:J337"/>
    <mergeCell ref="N337:O337"/>
    <mergeCell ref="P337:Q337"/>
    <mergeCell ref="R337:S337"/>
    <mergeCell ref="E338:E339"/>
    <mergeCell ref="F338:H338"/>
    <mergeCell ref="N338:O338"/>
    <mergeCell ref="P338:Q338"/>
    <mergeCell ref="R338:S338"/>
    <mergeCell ref="F339:J339"/>
    <mergeCell ref="N339:O339"/>
    <mergeCell ref="F363:J363"/>
    <mergeCell ref="N363:O363"/>
    <mergeCell ref="P363:Q363"/>
    <mergeCell ref="R435:S436"/>
    <mergeCell ref="N403:O403"/>
    <mergeCell ref="P403:Q403"/>
    <mergeCell ref="R403:S403"/>
    <mergeCell ref="F403:J403"/>
    <mergeCell ref="E402:E403"/>
    <mergeCell ref="F402:H402"/>
    <mergeCell ref="N402:O402"/>
    <mergeCell ref="N397:O397"/>
    <mergeCell ref="P397:Q397"/>
    <mergeCell ref="R397:S397"/>
    <mergeCell ref="D392:D401"/>
    <mergeCell ref="E392:E393"/>
    <mergeCell ref="F392:H392"/>
    <mergeCell ref="N392:O392"/>
    <mergeCell ref="F378:H378"/>
    <mergeCell ref="N378:O378"/>
    <mergeCell ref="E362:E363"/>
    <mergeCell ref="F362:H362"/>
    <mergeCell ref="N362:O362"/>
    <mergeCell ref="P362:Q362"/>
    <mergeCell ref="R362:S362"/>
    <mergeCell ref="F401:J401"/>
    <mergeCell ref="F407:J407"/>
    <mergeCell ref="N407:O407"/>
    <mergeCell ref="P407:Q407"/>
    <mergeCell ref="R407:S407"/>
    <mergeCell ref="E408:E409"/>
    <mergeCell ref="F408:H408"/>
    <mergeCell ref="I435:K436"/>
    <mergeCell ref="L435:N436"/>
    <mergeCell ref="O435:Q436"/>
    <mergeCell ref="A434:T434"/>
    <mergeCell ref="A435:B436"/>
    <mergeCell ref="C435:D436"/>
    <mergeCell ref="E435:F436"/>
    <mergeCell ref="G435:H436"/>
    <mergeCell ref="T435:T436"/>
    <mergeCell ref="R405:S405"/>
    <mergeCell ref="B392:B401"/>
    <mergeCell ref="R400:S400"/>
    <mergeCell ref="R401:S401"/>
    <mergeCell ref="I400:J400"/>
    <mergeCell ref="R380:S380"/>
    <mergeCell ref="C392:C401"/>
    <mergeCell ref="B374:B378"/>
    <mergeCell ref="C374:C378"/>
    <mergeCell ref="D374:D378"/>
    <mergeCell ref="F374:H374"/>
    <mergeCell ref="F400:H400"/>
    <mergeCell ref="F375:H375"/>
    <mergeCell ref="I408:J408"/>
    <mergeCell ref="N408:O408"/>
    <mergeCell ref="P408:Q408"/>
    <mergeCell ref="R408:S408"/>
    <mergeCell ref="F409:J409"/>
    <mergeCell ref="N409:O409"/>
    <mergeCell ref="P409:Q409"/>
    <mergeCell ref="R409:S409"/>
    <mergeCell ref="E410:E411"/>
    <mergeCell ref="F410:H410"/>
    <mergeCell ref="B402:B405"/>
    <mergeCell ref="C402:C405"/>
    <mergeCell ref="F393:J393"/>
    <mergeCell ref="N393:O393"/>
    <mergeCell ref="P393:Q393"/>
    <mergeCell ref="E396:E397"/>
    <mergeCell ref="F396:H396"/>
    <mergeCell ref="N396:O396"/>
    <mergeCell ref="R404:S404"/>
    <mergeCell ref="E398:E399"/>
    <mergeCell ref="F398:H398"/>
    <mergeCell ref="I398:J398"/>
    <mergeCell ref="N398:O398"/>
    <mergeCell ref="P398:Q398"/>
    <mergeCell ref="R398:S398"/>
    <mergeCell ref="F399:J399"/>
    <mergeCell ref="N399:O399"/>
    <mergeCell ref="N401:O401"/>
    <mergeCell ref="P401:Q401"/>
    <mergeCell ref="F405:J405"/>
    <mergeCell ref="N405:O405"/>
    <mergeCell ref="P405:Q405"/>
    <mergeCell ref="I394:J394"/>
    <mergeCell ref="I396:J396"/>
    <mergeCell ref="E400:E401"/>
    <mergeCell ref="P394:Q394"/>
    <mergeCell ref="R394:S394"/>
    <mergeCell ref="F395:J395"/>
    <mergeCell ref="N367:O367"/>
    <mergeCell ref="P367:Q367"/>
    <mergeCell ref="F370:H370"/>
    <mergeCell ref="D368:D371"/>
    <mergeCell ref="P364:Q364"/>
    <mergeCell ref="N395:O395"/>
    <mergeCell ref="D402:D405"/>
    <mergeCell ref="R402:S402"/>
    <mergeCell ref="P402:Q402"/>
    <mergeCell ref="P395:Q395"/>
    <mergeCell ref="I402:J402"/>
    <mergeCell ref="I404:J404"/>
    <mergeCell ref="N400:O400"/>
    <mergeCell ref="P400:Q400"/>
    <mergeCell ref="R392:S392"/>
    <mergeCell ref="E404:E405"/>
    <mergeCell ref="F404:H404"/>
    <mergeCell ref="N404:O404"/>
    <mergeCell ref="P404:Q404"/>
    <mergeCell ref="P376:Q376"/>
    <mergeCell ref="N380:O380"/>
    <mergeCell ref="P380:Q380"/>
    <mergeCell ref="F379:H379"/>
    <mergeCell ref="N379:O379"/>
    <mergeCell ref="P379:Q379"/>
    <mergeCell ref="F380:H380"/>
    <mergeCell ref="P392:Q392"/>
    <mergeCell ref="I392:J392"/>
    <mergeCell ref="R393:S393"/>
    <mergeCell ref="E394:E395"/>
    <mergeCell ref="F394:H394"/>
    <mergeCell ref="N394:O394"/>
    <mergeCell ref="B541:D541"/>
    <mergeCell ref="F542:I542"/>
    <mergeCell ref="B540:T540"/>
    <mergeCell ref="C205:C206"/>
    <mergeCell ref="N200:O200"/>
    <mergeCell ref="A201:A202"/>
    <mergeCell ref="P203:Q203"/>
    <mergeCell ref="R203:S203"/>
    <mergeCell ref="F204:J204"/>
    <mergeCell ref="N204:O204"/>
    <mergeCell ref="F359:J359"/>
    <mergeCell ref="N359:O359"/>
    <mergeCell ref="P359:Q359"/>
    <mergeCell ref="B356:B359"/>
    <mergeCell ref="C356:C359"/>
    <mergeCell ref="D356:D359"/>
    <mergeCell ref="E356:E357"/>
    <mergeCell ref="F356:H356"/>
    <mergeCell ref="N356:O356"/>
    <mergeCell ref="P356:Q356"/>
    <mergeCell ref="N209:S209"/>
    <mergeCell ref="A210:A213"/>
    <mergeCell ref="B210:B211"/>
    <mergeCell ref="G210:L210"/>
    <mergeCell ref="N210:S210"/>
    <mergeCell ref="G211:L211"/>
    <mergeCell ref="B344:B347"/>
    <mergeCell ref="D344:D347"/>
    <mergeCell ref="E344:E345"/>
    <mergeCell ref="F344:H344"/>
    <mergeCell ref="J536:R536"/>
    <mergeCell ref="A531:A532"/>
    <mergeCell ref="S531:T532"/>
    <mergeCell ref="S533:T533"/>
    <mergeCell ref="B534:I534"/>
    <mergeCell ref="J534:R534"/>
    <mergeCell ref="S534:T534"/>
    <mergeCell ref="A533:A536"/>
    <mergeCell ref="H489:J489"/>
    <mergeCell ref="K489:L489"/>
    <mergeCell ref="N211:S211"/>
    <mergeCell ref="B212:J212"/>
    <mergeCell ref="B222:B223"/>
    <mergeCell ref="C222:C223"/>
    <mergeCell ref="D222:F223"/>
    <mergeCell ref="B225:J225"/>
    <mergeCell ref="T212:T213"/>
    <mergeCell ref="G222:L222"/>
    <mergeCell ref="N222:S222"/>
    <mergeCell ref="B220:J220"/>
    <mergeCell ref="K220:S220"/>
    <mergeCell ref="G223:L223"/>
    <mergeCell ref="N223:S223"/>
    <mergeCell ref="B224:J224"/>
    <mergeCell ref="K224:S224"/>
    <mergeCell ref="N344:O344"/>
    <mergeCell ref="T372:T373"/>
    <mergeCell ref="N373:O373"/>
    <mergeCell ref="P373:Q373"/>
    <mergeCell ref="R373:S373"/>
    <mergeCell ref="F372:J372"/>
    <mergeCell ref="F373:H373"/>
    <mergeCell ref="E437:F437"/>
    <mergeCell ref="L438:M438"/>
    <mergeCell ref="O438:P438"/>
    <mergeCell ref="O437:Q437"/>
    <mergeCell ref="A471:A475"/>
    <mergeCell ref="B471:B475"/>
    <mergeCell ref="D473:J473"/>
    <mergeCell ref="P473:T473"/>
    <mergeCell ref="R471:S471"/>
    <mergeCell ref="N474:O474"/>
    <mergeCell ref="R437:S437"/>
    <mergeCell ref="R438:S438"/>
    <mergeCell ref="R439:S439"/>
    <mergeCell ref="R440:S440"/>
    <mergeCell ref="L439:N439"/>
    <mergeCell ref="O439:Q439"/>
    <mergeCell ref="G437:H437"/>
    <mergeCell ref="L437:N437"/>
    <mergeCell ref="R447:S447"/>
    <mergeCell ref="F446:Q447"/>
    <mergeCell ref="R446:S446"/>
    <mergeCell ref="C437:D437"/>
    <mergeCell ref="A437:B438"/>
    <mergeCell ref="I437:K437"/>
    <mergeCell ref="I438:J438"/>
    <mergeCell ref="P475:S475"/>
    <mergeCell ref="T444:T445"/>
    <mergeCell ref="A452:B453"/>
    <mergeCell ref="C452:D452"/>
    <mergeCell ref="F452:Q453"/>
    <mergeCell ref="R452:S452"/>
    <mergeCell ref="D453:E453"/>
    <mergeCell ref="R453:S453"/>
    <mergeCell ref="A460:B461"/>
    <mergeCell ref="R365:S365"/>
    <mergeCell ref="E366:E367"/>
    <mergeCell ref="F366:H366"/>
    <mergeCell ref="P368:Q368"/>
    <mergeCell ref="R368:S368"/>
    <mergeCell ref="F369:J369"/>
    <mergeCell ref="N369:O369"/>
    <mergeCell ref="P369:Q369"/>
    <mergeCell ref="R369:S369"/>
    <mergeCell ref="E350:E351"/>
    <mergeCell ref="F350:H350"/>
    <mergeCell ref="N350:O350"/>
    <mergeCell ref="P350:Q350"/>
    <mergeCell ref="R350:S350"/>
    <mergeCell ref="F351:J351"/>
    <mergeCell ref="N351:O351"/>
    <mergeCell ref="R376:S376"/>
    <mergeCell ref="I373:J373"/>
    <mergeCell ref="E364:E365"/>
    <mergeCell ref="N366:O366"/>
    <mergeCell ref="P366:Q366"/>
    <mergeCell ref="R366:S366"/>
    <mergeCell ref="R367:S367"/>
    <mergeCell ref="R364:S364"/>
    <mergeCell ref="F365:J365"/>
    <mergeCell ref="R370:S370"/>
    <mergeCell ref="F371:J371"/>
    <mergeCell ref="N371:O371"/>
    <mergeCell ref="P371:Q371"/>
    <mergeCell ref="R371:S371"/>
    <mergeCell ref="E368:E369"/>
    <mergeCell ref="F368:H368"/>
    <mergeCell ref="N368:O368"/>
    <mergeCell ref="B372:C373"/>
    <mergeCell ref="D372:D373"/>
    <mergeCell ref="E372:E373"/>
    <mergeCell ref="K372:K373"/>
    <mergeCell ref="L372:L373"/>
    <mergeCell ref="M372:M373"/>
    <mergeCell ref="N372:S372"/>
    <mergeCell ref="A286:A371"/>
    <mergeCell ref="E354:E355"/>
    <mergeCell ref="F354:H354"/>
    <mergeCell ref="N354:O354"/>
    <mergeCell ref="P354:Q354"/>
    <mergeCell ref="R354:S354"/>
    <mergeCell ref="F355:J355"/>
    <mergeCell ref="N355:O355"/>
    <mergeCell ref="P355:Q355"/>
    <mergeCell ref="B364:B367"/>
    <mergeCell ref="C364:C367"/>
    <mergeCell ref="D364:D367"/>
    <mergeCell ref="B368:B371"/>
    <mergeCell ref="C368:C371"/>
    <mergeCell ref="N365:O365"/>
    <mergeCell ref="P365:Q365"/>
    <mergeCell ref="F367:J367"/>
    <mergeCell ref="N342:O342"/>
    <mergeCell ref="P342:Q342"/>
    <mergeCell ref="C336:C339"/>
    <mergeCell ref="D336:D339"/>
    <mergeCell ref="E336:E337"/>
    <mergeCell ref="F336:H336"/>
    <mergeCell ref="N336:O336"/>
    <mergeCell ref="F377:H377"/>
    <mergeCell ref="N377:O377"/>
    <mergeCell ref="P377:Q377"/>
    <mergeCell ref="R377:S377"/>
    <mergeCell ref="P378:Q378"/>
    <mergeCell ref="R378:S378"/>
    <mergeCell ref="E370:E371"/>
    <mergeCell ref="N375:O375"/>
    <mergeCell ref="P375:Q375"/>
    <mergeCell ref="F376:H376"/>
    <mergeCell ref="N376:O376"/>
    <mergeCell ref="E346:E347"/>
    <mergeCell ref="F346:H346"/>
    <mergeCell ref="N346:O346"/>
    <mergeCell ref="P346:Q346"/>
    <mergeCell ref="R346:S346"/>
    <mergeCell ref="F347:J347"/>
    <mergeCell ref="N347:O347"/>
    <mergeCell ref="P347:Q347"/>
    <mergeCell ref="R347:S347"/>
    <mergeCell ref="E348:E349"/>
    <mergeCell ref="F348:H348"/>
    <mergeCell ref="N348:O348"/>
    <mergeCell ref="P348:Q348"/>
    <mergeCell ref="R348:S348"/>
    <mergeCell ref="F349:J349"/>
    <mergeCell ref="N349:O349"/>
    <mergeCell ref="P349:Q349"/>
    <mergeCell ref="N374:O374"/>
    <mergeCell ref="P374:Q374"/>
    <mergeCell ref="N370:O370"/>
    <mergeCell ref="P370:Q370"/>
    <mergeCell ref="B340:B343"/>
    <mergeCell ref="C340:C343"/>
    <mergeCell ref="D340:D343"/>
    <mergeCell ref="E340:E341"/>
    <mergeCell ref="F340:H340"/>
    <mergeCell ref="N340:O340"/>
    <mergeCell ref="P340:Q340"/>
    <mergeCell ref="R340:S340"/>
    <mergeCell ref="F341:J341"/>
    <mergeCell ref="N341:O341"/>
    <mergeCell ref="B332:B335"/>
    <mergeCell ref="C332:C335"/>
    <mergeCell ref="D332:D335"/>
    <mergeCell ref="E332:E333"/>
    <mergeCell ref="F332:H332"/>
    <mergeCell ref="N332:O332"/>
    <mergeCell ref="P332:Q332"/>
    <mergeCell ref="R332:S332"/>
    <mergeCell ref="F333:J333"/>
    <mergeCell ref="N333:O333"/>
    <mergeCell ref="P333:Q333"/>
    <mergeCell ref="R333:S333"/>
    <mergeCell ref="E334:E335"/>
    <mergeCell ref="F334:H334"/>
    <mergeCell ref="N334:O334"/>
    <mergeCell ref="P334:Q334"/>
    <mergeCell ref="R334:S334"/>
    <mergeCell ref="F335:J335"/>
    <mergeCell ref="N335:O335"/>
    <mergeCell ref="P335:Q335"/>
    <mergeCell ref="R335:S335"/>
    <mergeCell ref="B336:B339"/>
    <mergeCell ref="B328:B331"/>
    <mergeCell ref="C328:C331"/>
    <mergeCell ref="D328:D331"/>
    <mergeCell ref="E328:E329"/>
    <mergeCell ref="F328:H328"/>
    <mergeCell ref="N328:O328"/>
    <mergeCell ref="P328:Q328"/>
    <mergeCell ref="R328:S328"/>
    <mergeCell ref="F329:J329"/>
    <mergeCell ref="N329:O329"/>
    <mergeCell ref="P329:Q329"/>
    <mergeCell ref="R329:S329"/>
    <mergeCell ref="E330:E331"/>
    <mergeCell ref="F330:H330"/>
    <mergeCell ref="N330:O330"/>
    <mergeCell ref="P330:Q330"/>
    <mergeCell ref="R330:S330"/>
    <mergeCell ref="F331:J331"/>
    <mergeCell ref="N331:O331"/>
    <mergeCell ref="P331:Q331"/>
    <mergeCell ref="R331:S331"/>
    <mergeCell ref="D318:D321"/>
    <mergeCell ref="B324:B327"/>
    <mergeCell ref="C324:C327"/>
    <mergeCell ref="D324:D327"/>
    <mergeCell ref="E324:E325"/>
    <mergeCell ref="F324:H324"/>
    <mergeCell ref="N324:O324"/>
    <mergeCell ref="P324:Q324"/>
    <mergeCell ref="R324:S324"/>
    <mergeCell ref="F325:J325"/>
    <mergeCell ref="N325:O325"/>
    <mergeCell ref="P325:Q325"/>
    <mergeCell ref="R325:S325"/>
    <mergeCell ref="E326:E327"/>
    <mergeCell ref="F326:H326"/>
    <mergeCell ref="N326:O326"/>
    <mergeCell ref="P326:Q326"/>
    <mergeCell ref="B322:B323"/>
    <mergeCell ref="C322:C323"/>
    <mergeCell ref="D322:D323"/>
    <mergeCell ref="F322:H322"/>
    <mergeCell ref="N322:O322"/>
    <mergeCell ref="P322:Q322"/>
    <mergeCell ref="R322:S322"/>
    <mergeCell ref="F323:H323"/>
    <mergeCell ref="N323:O323"/>
    <mergeCell ref="P323:Q323"/>
    <mergeCell ref="R323:S323"/>
    <mergeCell ref="B314:B317"/>
    <mergeCell ref="C314:C317"/>
    <mergeCell ref="D314:D317"/>
    <mergeCell ref="E314:E315"/>
    <mergeCell ref="F314:H314"/>
    <mergeCell ref="E310:E311"/>
    <mergeCell ref="F310:H310"/>
    <mergeCell ref="F311:J311"/>
    <mergeCell ref="P311:Q311"/>
    <mergeCell ref="R311:S311"/>
    <mergeCell ref="B318:B321"/>
    <mergeCell ref="F318:H318"/>
    <mergeCell ref="F319:J319"/>
    <mergeCell ref="E320:E321"/>
    <mergeCell ref="F320:H320"/>
    <mergeCell ref="F321:J321"/>
    <mergeCell ref="N319:O319"/>
    <mergeCell ref="P319:Q319"/>
    <mergeCell ref="R319:S319"/>
    <mergeCell ref="E318:E319"/>
    <mergeCell ref="C318:C321"/>
    <mergeCell ref="H297:J297"/>
    <mergeCell ref="N297:O297"/>
    <mergeCell ref="P297:Q297"/>
    <mergeCell ref="R297:S297"/>
    <mergeCell ref="B298:B299"/>
    <mergeCell ref="C298:C299"/>
    <mergeCell ref="D298:D299"/>
    <mergeCell ref="H298:J298"/>
    <mergeCell ref="N298:O298"/>
    <mergeCell ref="P298:Q298"/>
    <mergeCell ref="R298:S298"/>
    <mergeCell ref="H299:J299"/>
    <mergeCell ref="N299:O299"/>
    <mergeCell ref="P299:Q299"/>
    <mergeCell ref="R299:S299"/>
    <mergeCell ref="B300:B301"/>
    <mergeCell ref="C300:C301"/>
    <mergeCell ref="D300:D301"/>
    <mergeCell ref="H300:J300"/>
    <mergeCell ref="N300:O300"/>
    <mergeCell ref="P300:Q300"/>
    <mergeCell ref="R300:S300"/>
    <mergeCell ref="H301:J301"/>
    <mergeCell ref="N301:O301"/>
    <mergeCell ref="P301:Q301"/>
    <mergeCell ref="R301:S301"/>
    <mergeCell ref="N293:O293"/>
    <mergeCell ref="P293:Q293"/>
    <mergeCell ref="R293:S293"/>
    <mergeCell ref="B294:B295"/>
    <mergeCell ref="R294:S294"/>
    <mergeCell ref="N308:O308"/>
    <mergeCell ref="N306:O306"/>
    <mergeCell ref="R306:S306"/>
    <mergeCell ref="C310:C313"/>
    <mergeCell ref="D310:D313"/>
    <mergeCell ref="N312:O312"/>
    <mergeCell ref="P312:Q312"/>
    <mergeCell ref="R312:S312"/>
    <mergeCell ref="N313:O313"/>
    <mergeCell ref="P313:Q313"/>
    <mergeCell ref="R313:S313"/>
    <mergeCell ref="E312:E313"/>
    <mergeCell ref="F312:H312"/>
    <mergeCell ref="B304:B305"/>
    <mergeCell ref="C304:C305"/>
    <mergeCell ref="D304:D305"/>
    <mergeCell ref="H304:J304"/>
    <mergeCell ref="N304:O304"/>
    <mergeCell ref="P304:Q304"/>
    <mergeCell ref="F313:J313"/>
    <mergeCell ref="R309:S309"/>
    <mergeCell ref="N310:O310"/>
    <mergeCell ref="D296:D297"/>
    <mergeCell ref="H296:J296"/>
    <mergeCell ref="N296:O296"/>
    <mergeCell ref="P296:Q296"/>
    <mergeCell ref="R296:S296"/>
    <mergeCell ref="B310:B313"/>
    <mergeCell ref="N307:O307"/>
    <mergeCell ref="P307:Q307"/>
    <mergeCell ref="R307:S307"/>
    <mergeCell ref="E308:E309"/>
    <mergeCell ref="F308:H308"/>
    <mergeCell ref="R321:S321"/>
    <mergeCell ref="N314:O314"/>
    <mergeCell ref="P314:Q314"/>
    <mergeCell ref="R314:S314"/>
    <mergeCell ref="N315:O315"/>
    <mergeCell ref="P315:Q315"/>
    <mergeCell ref="R315:S315"/>
    <mergeCell ref="N316:O316"/>
    <mergeCell ref="P316:Q316"/>
    <mergeCell ref="R316:S316"/>
    <mergeCell ref="N317:O317"/>
    <mergeCell ref="N321:O321"/>
    <mergeCell ref="P321:Q321"/>
    <mergeCell ref="P317:Q317"/>
    <mergeCell ref="R317:S317"/>
    <mergeCell ref="N318:O318"/>
    <mergeCell ref="P318:Q318"/>
    <mergeCell ref="R318:S318"/>
    <mergeCell ref="N320:O320"/>
    <mergeCell ref="P320:Q320"/>
    <mergeCell ref="R320:S320"/>
    <mergeCell ref="B306:B309"/>
    <mergeCell ref="C306:C309"/>
    <mergeCell ref="D306:D309"/>
    <mergeCell ref="E306:E307"/>
    <mergeCell ref="F306:H306"/>
    <mergeCell ref="B302:B303"/>
    <mergeCell ref="C302:C303"/>
    <mergeCell ref="D302:D303"/>
    <mergeCell ref="H302:J302"/>
    <mergeCell ref="N302:O302"/>
    <mergeCell ref="P302:Q302"/>
    <mergeCell ref="R302:S302"/>
    <mergeCell ref="B290:B291"/>
    <mergeCell ref="C290:C291"/>
    <mergeCell ref="D290:D291"/>
    <mergeCell ref="H290:J290"/>
    <mergeCell ref="N290:O290"/>
    <mergeCell ref="P290:Q290"/>
    <mergeCell ref="R290:S290"/>
    <mergeCell ref="H291:J291"/>
    <mergeCell ref="N291:O291"/>
    <mergeCell ref="P291:Q291"/>
    <mergeCell ref="R291:S291"/>
    <mergeCell ref="B292:B293"/>
    <mergeCell ref="C292:C293"/>
    <mergeCell ref="D292:D293"/>
    <mergeCell ref="H295:J295"/>
    <mergeCell ref="N295:O295"/>
    <mergeCell ref="P295:Q295"/>
    <mergeCell ref="R295:S295"/>
    <mergeCell ref="B296:B297"/>
    <mergeCell ref="C296:C297"/>
    <mergeCell ref="H292:J292"/>
    <mergeCell ref="N292:O292"/>
    <mergeCell ref="P292:Q292"/>
    <mergeCell ref="R292:S292"/>
    <mergeCell ref="H293:J293"/>
    <mergeCell ref="D209:F209"/>
    <mergeCell ref="G209:L209"/>
    <mergeCell ref="N218:S218"/>
    <mergeCell ref="G219:L219"/>
    <mergeCell ref="B213:J213"/>
    <mergeCell ref="K213:S213"/>
    <mergeCell ref="K221:S221"/>
    <mergeCell ref="A222:A225"/>
    <mergeCell ref="E284:E285"/>
    <mergeCell ref="N284:S284"/>
    <mergeCell ref="N219:S219"/>
    <mergeCell ref="K212:S212"/>
    <mergeCell ref="B214:B215"/>
    <mergeCell ref="C214:C215"/>
    <mergeCell ref="D214:F215"/>
    <mergeCell ref="A226:A229"/>
    <mergeCell ref="N227:S227"/>
    <mergeCell ref="B228:J228"/>
    <mergeCell ref="K228:S228"/>
    <mergeCell ref="M237:Q237"/>
    <mergeCell ref="R237:S237"/>
    <mergeCell ref="A238:B238"/>
    <mergeCell ref="F240:I240"/>
    <mergeCell ref="J240:L240"/>
    <mergeCell ref="M240:Q240"/>
    <mergeCell ref="A264:B264"/>
    <mergeCell ref="A283:T283"/>
    <mergeCell ref="B284:B285"/>
    <mergeCell ref="D284:D285"/>
    <mergeCell ref="A240:B240"/>
    <mergeCell ref="C240:E240"/>
    <mergeCell ref="J237:L237"/>
    <mergeCell ref="R16:S16"/>
    <mergeCell ref="N17:O17"/>
    <mergeCell ref="P17:Q17"/>
    <mergeCell ref="R17:S17"/>
    <mergeCell ref="A14:A15"/>
    <mergeCell ref="F201:J201"/>
    <mergeCell ref="N201:O201"/>
    <mergeCell ref="P201:Q201"/>
    <mergeCell ref="R201:S201"/>
    <mergeCell ref="F202:J202"/>
    <mergeCell ref="N202:O202"/>
    <mergeCell ref="C199:C200"/>
    <mergeCell ref="R199:S199"/>
    <mergeCell ref="P200:Q200"/>
    <mergeCell ref="B69:E69"/>
    <mergeCell ref="H69:I69"/>
    <mergeCell ref="N69:O69"/>
    <mergeCell ref="P69:Q69"/>
    <mergeCell ref="R69:S69"/>
    <mergeCell ref="F67:G69"/>
    <mergeCell ref="H149:I149"/>
    <mergeCell ref="N149:O149"/>
    <mergeCell ref="P149:Q149"/>
    <mergeCell ref="R149:S149"/>
    <mergeCell ref="P176:Q176"/>
    <mergeCell ref="R176:S176"/>
    <mergeCell ref="A168:T168"/>
    <mergeCell ref="R175:S175"/>
    <mergeCell ref="P170:Q170"/>
    <mergeCell ref="M169:M170"/>
    <mergeCell ref="N169:S169"/>
    <mergeCell ref="K169:K170"/>
    <mergeCell ref="R20:S20"/>
    <mergeCell ref="P15:Q15"/>
    <mergeCell ref="A218:A221"/>
    <mergeCell ref="B218:B219"/>
    <mergeCell ref="C218:C219"/>
    <mergeCell ref="D218:F219"/>
    <mergeCell ref="G218:L218"/>
    <mergeCell ref="P204:Q204"/>
    <mergeCell ref="R204:S204"/>
    <mergeCell ref="R285:S285"/>
    <mergeCell ref="K284:K285"/>
    <mergeCell ref="L284:L285"/>
    <mergeCell ref="M284:M285"/>
    <mergeCell ref="F284:J285"/>
    <mergeCell ref="C284:C285"/>
    <mergeCell ref="A141:T141"/>
    <mergeCell ref="A142:A143"/>
    <mergeCell ref="B142:E143"/>
    <mergeCell ref="R170:S170"/>
    <mergeCell ref="T19:T20"/>
    <mergeCell ref="T220:T221"/>
    <mergeCell ref="B221:J221"/>
    <mergeCell ref="T224:T225"/>
    <mergeCell ref="K225:S225"/>
    <mergeCell ref="N144:O144"/>
    <mergeCell ref="C210:C211"/>
    <mergeCell ref="D210:F211"/>
    <mergeCell ref="F16:J16"/>
    <mergeCell ref="D16:D17"/>
    <mergeCell ref="N20:O20"/>
    <mergeCell ref="A18:T18"/>
    <mergeCell ref="P20:Q20"/>
    <mergeCell ref="T14:T15"/>
    <mergeCell ref="N15:O15"/>
    <mergeCell ref="F14:J15"/>
    <mergeCell ref="K14:K15"/>
    <mergeCell ref="L14:L15"/>
    <mergeCell ref="R15:S15"/>
    <mergeCell ref="A9:T9"/>
    <mergeCell ref="A13:T13"/>
    <mergeCell ref="M14:M15"/>
    <mergeCell ref="A6:T6"/>
    <mergeCell ref="A11:T11"/>
    <mergeCell ref="P4:T4"/>
    <mergeCell ref="A8:T8"/>
    <mergeCell ref="B7:D7"/>
    <mergeCell ref="F7:G7"/>
    <mergeCell ref="B14:B15"/>
    <mergeCell ref="N14:S14"/>
    <mergeCell ref="A12:T12"/>
    <mergeCell ref="C14:C15"/>
    <mergeCell ref="A10:T10"/>
    <mergeCell ref="A1:T1"/>
    <mergeCell ref="A2:D2"/>
    <mergeCell ref="E2:G2"/>
    <mergeCell ref="H2:I2"/>
    <mergeCell ref="J2:K2"/>
    <mergeCell ref="L2:M2"/>
    <mergeCell ref="N2:O2"/>
    <mergeCell ref="P2:Q2"/>
    <mergeCell ref="R2:T2"/>
    <mergeCell ref="A3:D3"/>
    <mergeCell ref="E3:G3"/>
    <mergeCell ref="H3:I3"/>
    <mergeCell ref="J3:K3"/>
    <mergeCell ref="L3:M3"/>
    <mergeCell ref="N3:O3"/>
    <mergeCell ref="P3:Q3"/>
    <mergeCell ref="R7:T7"/>
    <mergeCell ref="M7:Q7"/>
    <mergeCell ref="H7:I7"/>
    <mergeCell ref="J7:L7"/>
    <mergeCell ref="A5:C5"/>
    <mergeCell ref="A4:C4"/>
    <mergeCell ref="D4:F4"/>
    <mergeCell ref="D5:F5"/>
    <mergeCell ref="G5:I5"/>
    <mergeCell ref="J5:L5"/>
    <mergeCell ref="M5:O5"/>
    <mergeCell ref="P5:S5"/>
    <mergeCell ref="G4:I4"/>
    <mergeCell ref="J4:L4"/>
    <mergeCell ref="M4:O4"/>
    <mergeCell ref="A16:A17"/>
    <mergeCell ref="M19:M20"/>
    <mergeCell ref="N19:S19"/>
    <mergeCell ref="E16:E17"/>
    <mergeCell ref="C16:C17"/>
    <mergeCell ref="F17:J17"/>
    <mergeCell ref="B16:B17"/>
    <mergeCell ref="N16:O16"/>
    <mergeCell ref="P16:Q16"/>
    <mergeCell ref="D14:D15"/>
    <mergeCell ref="E14:E15"/>
    <mergeCell ref="L169:L170"/>
    <mergeCell ref="P68:Q68"/>
    <mergeCell ref="R68:S68"/>
    <mergeCell ref="P136:Q136"/>
    <mergeCell ref="R136:S136"/>
    <mergeCell ref="B78:E78"/>
    <mergeCell ref="B68:E68"/>
    <mergeCell ref="H68:I68"/>
    <mergeCell ref="N68:O68"/>
    <mergeCell ref="H137:I137"/>
    <mergeCell ref="A144:A149"/>
    <mergeCell ref="B149:G149"/>
    <mergeCell ref="B132:E132"/>
    <mergeCell ref="F77:G77"/>
    <mergeCell ref="A79:T79"/>
    <mergeCell ref="A80:A81"/>
    <mergeCell ref="B80:E81"/>
    <mergeCell ref="F80:G81"/>
    <mergeCell ref="H80:J81"/>
    <mergeCell ref="K80:K81"/>
    <mergeCell ref="N142:S142"/>
    <mergeCell ref="T135:T136"/>
    <mergeCell ref="A132:A133"/>
    <mergeCell ref="B133:E133"/>
    <mergeCell ref="B76:E76"/>
    <mergeCell ref="F76:G76"/>
    <mergeCell ref="H130:J131"/>
    <mergeCell ref="N130:S130"/>
    <mergeCell ref="R132:S132"/>
    <mergeCell ref="H76:I76"/>
    <mergeCell ref="N76:O76"/>
    <mergeCell ref="P76:Q76"/>
    <mergeCell ref="R76:S76"/>
    <mergeCell ref="P132:Q132"/>
    <mergeCell ref="P175:Q175"/>
    <mergeCell ref="N143:O143"/>
    <mergeCell ref="P143:Q143"/>
    <mergeCell ref="R143:S143"/>
    <mergeCell ref="L130:L131"/>
    <mergeCell ref="M130:M131"/>
    <mergeCell ref="B130:E131"/>
    <mergeCell ref="N170:O170"/>
    <mergeCell ref="F172:G172"/>
    <mergeCell ref="H172:I172"/>
    <mergeCell ref="F146:G146"/>
    <mergeCell ref="L135:L136"/>
    <mergeCell ref="A140:T140"/>
    <mergeCell ref="T130:T131"/>
    <mergeCell ref="T142:T143"/>
    <mergeCell ref="A130:A131"/>
    <mergeCell ref="K130:K131"/>
    <mergeCell ref="N131:O131"/>
    <mergeCell ref="N136:O136"/>
    <mergeCell ref="H174:I174"/>
    <mergeCell ref="R174:S174"/>
    <mergeCell ref="B171:E171"/>
    <mergeCell ref="F171:G171"/>
    <mergeCell ref="H171:I171"/>
    <mergeCell ref="F142:G143"/>
    <mergeCell ref="A197:A198"/>
    <mergeCell ref="H173:I173"/>
    <mergeCell ref="N173:O173"/>
    <mergeCell ref="P173:Q173"/>
    <mergeCell ref="R173:S173"/>
    <mergeCell ref="D201:D202"/>
    <mergeCell ref="P202:Q202"/>
    <mergeCell ref="R202:S202"/>
    <mergeCell ref="A196:T196"/>
    <mergeCell ref="N203:O203"/>
    <mergeCell ref="A195:T195"/>
    <mergeCell ref="B203:B204"/>
    <mergeCell ref="B175:E175"/>
    <mergeCell ref="F175:G175"/>
    <mergeCell ref="H146:I146"/>
    <mergeCell ref="N146:O146"/>
    <mergeCell ref="P144:Q144"/>
    <mergeCell ref="A169:A170"/>
    <mergeCell ref="H176:I176"/>
    <mergeCell ref="N176:O176"/>
    <mergeCell ref="N171:O171"/>
    <mergeCell ref="P171:Q171"/>
    <mergeCell ref="R171:S171"/>
    <mergeCell ref="B172:E172"/>
    <mergeCell ref="L142:L143"/>
    <mergeCell ref="M142:M143"/>
    <mergeCell ref="N309:O309"/>
    <mergeCell ref="B169:E170"/>
    <mergeCell ref="N175:O175"/>
    <mergeCell ref="F199:J199"/>
    <mergeCell ref="H175:I175"/>
    <mergeCell ref="P287:Q287"/>
    <mergeCell ref="R200:S200"/>
    <mergeCell ref="P198:Q198"/>
    <mergeCell ref="R198:S198"/>
    <mergeCell ref="B199:B200"/>
    <mergeCell ref="F200:J200"/>
    <mergeCell ref="D197:D198"/>
    <mergeCell ref="E199:E200"/>
    <mergeCell ref="D199:D200"/>
    <mergeCell ref="T169:T170"/>
    <mergeCell ref="N172:O172"/>
    <mergeCell ref="P172:Q172"/>
    <mergeCell ref="R172:S172"/>
    <mergeCell ref="B173:E173"/>
    <mergeCell ref="F173:G173"/>
    <mergeCell ref="E201:E202"/>
    <mergeCell ref="E197:E198"/>
    <mergeCell ref="F197:J198"/>
    <mergeCell ref="F169:G170"/>
    <mergeCell ref="B197:B198"/>
    <mergeCell ref="F206:J206"/>
    <mergeCell ref="N206:O206"/>
    <mergeCell ref="R206:S206"/>
    <mergeCell ref="R289:S289"/>
    <mergeCell ref="C286:C287"/>
    <mergeCell ref="D286:D287"/>
    <mergeCell ref="P286:Q286"/>
    <mergeCell ref="R304:S304"/>
    <mergeCell ref="H305:J305"/>
    <mergeCell ref="N305:O305"/>
    <mergeCell ref="P305:Q305"/>
    <mergeCell ref="R305:S305"/>
    <mergeCell ref="N285:O285"/>
    <mergeCell ref="R303:S303"/>
    <mergeCell ref="T284:T285"/>
    <mergeCell ref="R287:S287"/>
    <mergeCell ref="N199:O199"/>
    <mergeCell ref="P199:Q199"/>
    <mergeCell ref="D203:D204"/>
    <mergeCell ref="E203:E204"/>
    <mergeCell ref="F203:J203"/>
    <mergeCell ref="R286:S286"/>
    <mergeCell ref="A203:A204"/>
    <mergeCell ref="A199:A200"/>
    <mergeCell ref="A205:A206"/>
    <mergeCell ref="B288:B289"/>
    <mergeCell ref="H303:J303"/>
    <mergeCell ref="N303:O303"/>
    <mergeCell ref="N286:O286"/>
    <mergeCell ref="B286:B287"/>
    <mergeCell ref="P303:Q303"/>
    <mergeCell ref="P205:Q205"/>
    <mergeCell ref="P206:Q206"/>
    <mergeCell ref="B205:B206"/>
    <mergeCell ref="R205:S205"/>
    <mergeCell ref="F239:I239"/>
    <mergeCell ref="J239:L239"/>
    <mergeCell ref="M239:Q239"/>
    <mergeCell ref="R239:S239"/>
    <mergeCell ref="I374:J378"/>
    <mergeCell ref="H286:J286"/>
    <mergeCell ref="C288:C289"/>
    <mergeCell ref="D288:D289"/>
    <mergeCell ref="H288:J288"/>
    <mergeCell ref="N288:O288"/>
    <mergeCell ref="P288:Q288"/>
    <mergeCell ref="R288:S288"/>
    <mergeCell ref="H289:J289"/>
    <mergeCell ref="N289:O289"/>
    <mergeCell ref="P289:Q289"/>
    <mergeCell ref="A134:T134"/>
    <mergeCell ref="R49:S49"/>
    <mergeCell ref="B50:G50"/>
    <mergeCell ref="B32:G32"/>
    <mergeCell ref="T228:T229"/>
    <mergeCell ref="B229:J229"/>
    <mergeCell ref="K229:S229"/>
    <mergeCell ref="D205:D206"/>
    <mergeCell ref="E205:E206"/>
    <mergeCell ref="F205:J205"/>
    <mergeCell ref="N205:O205"/>
    <mergeCell ref="A214:A217"/>
    <mergeCell ref="L197:L198"/>
    <mergeCell ref="M197:M198"/>
    <mergeCell ref="N197:S197"/>
    <mergeCell ref="T197:T198"/>
    <mergeCell ref="H169:J170"/>
    <mergeCell ref="B145:E145"/>
    <mergeCell ref="R144:S144"/>
    <mergeCell ref="H142:J143"/>
    <mergeCell ref="K142:K143"/>
    <mergeCell ref="F133:S133"/>
    <mergeCell ref="H132:I132"/>
    <mergeCell ref="K135:K136"/>
    <mergeCell ref="B135:G136"/>
    <mergeCell ref="R137:S137"/>
    <mergeCell ref="B137:E137"/>
    <mergeCell ref="H19:J20"/>
    <mergeCell ref="K19:K20"/>
    <mergeCell ref="L19:L20"/>
    <mergeCell ref="N67:O67"/>
    <mergeCell ref="A53:T53"/>
    <mergeCell ref="A55:A56"/>
    <mergeCell ref="F55:G56"/>
    <mergeCell ref="N55:S55"/>
    <mergeCell ref="B67:E67"/>
    <mergeCell ref="R67:S67"/>
    <mergeCell ref="P67:Q67"/>
    <mergeCell ref="M55:M56"/>
    <mergeCell ref="A19:A20"/>
    <mergeCell ref="B19:G20"/>
    <mergeCell ref="A135:A136"/>
    <mergeCell ref="H67:I67"/>
    <mergeCell ref="P131:Q131"/>
    <mergeCell ref="A129:T129"/>
    <mergeCell ref="F78:G78"/>
    <mergeCell ref="F130:G131"/>
    <mergeCell ref="R131:S131"/>
    <mergeCell ref="N137:O137"/>
    <mergeCell ref="H32:I32"/>
    <mergeCell ref="N32:O32"/>
    <mergeCell ref="P32:Q32"/>
    <mergeCell ref="R32:S32"/>
    <mergeCell ref="M238:Q238"/>
    <mergeCell ref="R238:S238"/>
    <mergeCell ref="A239:B239"/>
    <mergeCell ref="C239:E239"/>
    <mergeCell ref="C448:D448"/>
    <mergeCell ref="R448:S448"/>
    <mergeCell ref="A446:B447"/>
    <mergeCell ref="C446:D446"/>
    <mergeCell ref="B532:R532"/>
    <mergeCell ref="P471:Q471"/>
    <mergeCell ref="N473:O473"/>
    <mergeCell ref="P472:Q472"/>
    <mergeCell ref="R472:S472"/>
    <mergeCell ref="E474:F474"/>
    <mergeCell ref="I474:J474"/>
    <mergeCell ref="P474:S474"/>
    <mergeCell ref="N475:O475"/>
    <mergeCell ref="A487:T487"/>
    <mergeCell ref="A488:C488"/>
    <mergeCell ref="D488:G488"/>
    <mergeCell ref="A481:T481"/>
    <mergeCell ref="H488:L488"/>
    <mergeCell ref="M488:R488"/>
    <mergeCell ref="A489:C489"/>
    <mergeCell ref="D489:E489"/>
    <mergeCell ref="F489:G489"/>
    <mergeCell ref="A470:T470"/>
    <mergeCell ref="P482:Q482"/>
    <mergeCell ref="R482:S482"/>
    <mergeCell ref="P483:Q483"/>
    <mergeCell ref="R483:S483"/>
    <mergeCell ref="P484:Q484"/>
    <mergeCell ref="A236:B236"/>
    <mergeCell ref="C236:E236"/>
    <mergeCell ref="P399:Q399"/>
    <mergeCell ref="R399:S399"/>
    <mergeCell ref="P309:Q309"/>
    <mergeCell ref="R308:S308"/>
    <mergeCell ref="F307:J307"/>
    <mergeCell ref="B144:E144"/>
    <mergeCell ref="N135:S135"/>
    <mergeCell ref="N132:O132"/>
    <mergeCell ref="H135:J136"/>
    <mergeCell ref="M135:M136"/>
    <mergeCell ref="F132:G132"/>
    <mergeCell ref="P137:Q137"/>
    <mergeCell ref="F137:G137"/>
    <mergeCell ref="C197:C198"/>
    <mergeCell ref="K197:K198"/>
    <mergeCell ref="C203:C204"/>
    <mergeCell ref="A284:A285"/>
    <mergeCell ref="A208:T208"/>
    <mergeCell ref="N198:O198"/>
    <mergeCell ref="B201:B202"/>
    <mergeCell ref="C201:C202"/>
    <mergeCell ref="F236:I236"/>
    <mergeCell ref="J236:L236"/>
    <mergeCell ref="M236:Q236"/>
    <mergeCell ref="R236:S236"/>
    <mergeCell ref="A237:B237"/>
    <mergeCell ref="C237:E237"/>
    <mergeCell ref="C238:E238"/>
    <mergeCell ref="F238:I238"/>
    <mergeCell ref="J238:L238"/>
    <mergeCell ref="H494:L494"/>
    <mergeCell ref="M494:P494"/>
    <mergeCell ref="P308:Q308"/>
    <mergeCell ref="P306:Q306"/>
    <mergeCell ref="A490:C490"/>
    <mergeCell ref="D490:E490"/>
    <mergeCell ref="F490:G490"/>
    <mergeCell ref="H490:J490"/>
    <mergeCell ref="K490:L490"/>
    <mergeCell ref="M490:O490"/>
    <mergeCell ref="P490:R490"/>
    <mergeCell ref="N287:O287"/>
    <mergeCell ref="H287:J287"/>
    <mergeCell ref="R234:S234"/>
    <mergeCell ref="A235:B235"/>
    <mergeCell ref="C235:E235"/>
    <mergeCell ref="F235:I235"/>
    <mergeCell ref="J235:L235"/>
    <mergeCell ref="M235:Q235"/>
    <mergeCell ref="R235:S235"/>
    <mergeCell ref="F309:J309"/>
    <mergeCell ref="R242:S242"/>
    <mergeCell ref="A243:B244"/>
    <mergeCell ref="C243:E243"/>
    <mergeCell ref="F243:I243"/>
    <mergeCell ref="J243:L243"/>
    <mergeCell ref="M243:Q243"/>
    <mergeCell ref="R243:S243"/>
    <mergeCell ref="C244:D244"/>
    <mergeCell ref="F244:H244"/>
    <mergeCell ref="J244:K244"/>
    <mergeCell ref="M244:O244"/>
    <mergeCell ref="M499:P499"/>
    <mergeCell ref="H495:L495"/>
    <mergeCell ref="M500:P500"/>
    <mergeCell ref="M501:P501"/>
    <mergeCell ref="M502:P502"/>
    <mergeCell ref="A500:C500"/>
    <mergeCell ref="D500:G500"/>
    <mergeCell ref="H500:L500"/>
    <mergeCell ref="A501:C501"/>
    <mergeCell ref="D501:G501"/>
    <mergeCell ref="H501:L501"/>
    <mergeCell ref="A502:C502"/>
    <mergeCell ref="D502:G502"/>
    <mergeCell ref="H502:L502"/>
    <mergeCell ref="A495:C495"/>
    <mergeCell ref="D495:G495"/>
    <mergeCell ref="D507:G507"/>
    <mergeCell ref="R3:T3"/>
    <mergeCell ref="B523:G523"/>
    <mergeCell ref="S523:T523"/>
    <mergeCell ref="G214:L214"/>
    <mergeCell ref="N214:S214"/>
    <mergeCell ref="G215:L215"/>
    <mergeCell ref="N215:S215"/>
    <mergeCell ref="B216:J216"/>
    <mergeCell ref="K216:S216"/>
    <mergeCell ref="T216:T217"/>
    <mergeCell ref="B217:J217"/>
    <mergeCell ref="K217:S217"/>
    <mergeCell ref="B226:B227"/>
    <mergeCell ref="C226:C227"/>
    <mergeCell ref="D226:F227"/>
    <mergeCell ref="G226:L226"/>
    <mergeCell ref="N226:S226"/>
    <mergeCell ref="G227:L227"/>
    <mergeCell ref="P285:Q285"/>
    <mergeCell ref="H507:L507"/>
    <mergeCell ref="M507:P507"/>
    <mergeCell ref="A508:T508"/>
    <mergeCell ref="M492:O492"/>
    <mergeCell ref="P492:R492"/>
    <mergeCell ref="H491:J491"/>
    <mergeCell ref="K491:L491"/>
    <mergeCell ref="M491:O491"/>
    <mergeCell ref="P491:R491"/>
    <mergeCell ref="A492:C492"/>
    <mergeCell ref="D492:E492"/>
    <mergeCell ref="F492:G492"/>
    <mergeCell ref="H492:J492"/>
    <mergeCell ref="F237:I237"/>
    <mergeCell ref="R240:S240"/>
    <mergeCell ref="J241:L241"/>
    <mergeCell ref="M241:Q241"/>
    <mergeCell ref="R241:S241"/>
    <mergeCell ref="A242:B242"/>
    <mergeCell ref="C242:E242"/>
    <mergeCell ref="F242:I242"/>
    <mergeCell ref="J242:L242"/>
    <mergeCell ref="M242:Q242"/>
    <mergeCell ref="S522:T522"/>
    <mergeCell ref="S524:T524"/>
    <mergeCell ref="B522:G522"/>
    <mergeCell ref="B524:G524"/>
    <mergeCell ref="A522:A527"/>
    <mergeCell ref="B525:G525"/>
    <mergeCell ref="B527:G527"/>
    <mergeCell ref="S525:T525"/>
    <mergeCell ref="S527:T527"/>
    <mergeCell ref="H520:H521"/>
    <mergeCell ref="I520:I521"/>
    <mergeCell ref="S521:T521"/>
    <mergeCell ref="K492:L492"/>
    <mergeCell ref="A491:C491"/>
    <mergeCell ref="D491:E491"/>
    <mergeCell ref="F491:G491"/>
    <mergeCell ref="A493:T493"/>
    <mergeCell ref="D520:E521"/>
    <mergeCell ref="F520:G521"/>
    <mergeCell ref="A496:C496"/>
    <mergeCell ref="D496:G496"/>
    <mergeCell ref="H496:L496"/>
    <mergeCell ref="A230:T230"/>
    <mergeCell ref="A231:B232"/>
    <mergeCell ref="C231:E232"/>
    <mergeCell ref="F231:I232"/>
    <mergeCell ref="J231:L232"/>
    <mergeCell ref="M231:Q232"/>
    <mergeCell ref="R231:S232"/>
    <mergeCell ref="T231:T232"/>
    <mergeCell ref="A233:B233"/>
    <mergeCell ref="C233:E233"/>
    <mergeCell ref="F233:I233"/>
    <mergeCell ref="J233:L233"/>
    <mergeCell ref="M233:Q233"/>
    <mergeCell ref="R233:S233"/>
    <mergeCell ref="A234:B234"/>
    <mergeCell ref="C234:E234"/>
    <mergeCell ref="F234:I234"/>
    <mergeCell ref="J234:L234"/>
    <mergeCell ref="M234:Q234"/>
    <mergeCell ref="F252:I253"/>
    <mergeCell ref="M245:Q245"/>
    <mergeCell ref="P514:Q514"/>
    <mergeCell ref="R514:S514"/>
    <mergeCell ref="P516:Q516"/>
    <mergeCell ref="R516:S516"/>
    <mergeCell ref="P518:Q518"/>
    <mergeCell ref="R518:S518"/>
    <mergeCell ref="A509:A518"/>
    <mergeCell ref="P510:Q510"/>
    <mergeCell ref="R510:S510"/>
    <mergeCell ref="P511:Q511"/>
    <mergeCell ref="R511:S511"/>
    <mergeCell ref="P513:Q513"/>
    <mergeCell ref="R513:S513"/>
    <mergeCell ref="P515:Q515"/>
    <mergeCell ref="R515:S515"/>
    <mergeCell ref="P517:Q517"/>
    <mergeCell ref="R517:S517"/>
    <mergeCell ref="P509:Q509"/>
    <mergeCell ref="R509:S509"/>
    <mergeCell ref="P512:Q512"/>
    <mergeCell ref="R512:S512"/>
    <mergeCell ref="A497:C497"/>
    <mergeCell ref="D497:G497"/>
    <mergeCell ref="H497:L497"/>
    <mergeCell ref="A498:T498"/>
    <mergeCell ref="A499:C499"/>
    <mergeCell ref="D499:G499"/>
    <mergeCell ref="H499:L499"/>
    <mergeCell ref="M495:P495"/>
    <mergeCell ref="M496:P496"/>
    <mergeCell ref="F245:I245"/>
    <mergeCell ref="J245:L245"/>
    <mergeCell ref="P244:Q244"/>
    <mergeCell ref="R244:S244"/>
    <mergeCell ref="T252:T253"/>
    <mergeCell ref="A254:B254"/>
    <mergeCell ref="C254:E254"/>
    <mergeCell ref="F254:I254"/>
    <mergeCell ref="J254:L254"/>
    <mergeCell ref="M254:Q254"/>
    <mergeCell ref="R254:S254"/>
    <mergeCell ref="A247:B248"/>
    <mergeCell ref="C247:E247"/>
    <mergeCell ref="F247:I247"/>
    <mergeCell ref="J247:L247"/>
    <mergeCell ref="M247:Q247"/>
    <mergeCell ref="R247:S247"/>
    <mergeCell ref="C248:D248"/>
    <mergeCell ref="F248:H248"/>
    <mergeCell ref="J248:K248"/>
    <mergeCell ref="M248:O248"/>
    <mergeCell ref="P248:Q248"/>
    <mergeCell ref="R248:S248"/>
    <mergeCell ref="A249:B250"/>
    <mergeCell ref="A251:B251"/>
    <mergeCell ref="C251:E251"/>
    <mergeCell ref="F251:I251"/>
    <mergeCell ref="J251:L251"/>
    <mergeCell ref="M251:Q251"/>
    <mergeCell ref="R251:S251"/>
    <mergeCell ref="A252:B253"/>
    <mergeCell ref="C252:E253"/>
    <mergeCell ref="P49:Q49"/>
    <mergeCell ref="N31:O31"/>
    <mergeCell ref="A255:B255"/>
    <mergeCell ref="C255:E255"/>
    <mergeCell ref="F255:I255"/>
    <mergeCell ref="J255:L255"/>
    <mergeCell ref="M255:Q255"/>
    <mergeCell ref="R255:S255"/>
    <mergeCell ref="A256:B256"/>
    <mergeCell ref="C256:E256"/>
    <mergeCell ref="F256:I256"/>
    <mergeCell ref="J256:L256"/>
    <mergeCell ref="M256:Q256"/>
    <mergeCell ref="P37:Q37"/>
    <mergeCell ref="R37:S37"/>
    <mergeCell ref="B38:G38"/>
    <mergeCell ref="J252:L253"/>
    <mergeCell ref="M252:Q253"/>
    <mergeCell ref="R252:S253"/>
    <mergeCell ref="C249:E249"/>
    <mergeCell ref="F249:I249"/>
    <mergeCell ref="J249:L249"/>
    <mergeCell ref="M249:Q249"/>
    <mergeCell ref="R249:S249"/>
    <mergeCell ref="C250:D250"/>
    <mergeCell ref="F250:H250"/>
    <mergeCell ref="J250:K250"/>
    <mergeCell ref="M250:O250"/>
    <mergeCell ref="P250:Q250"/>
    <mergeCell ref="R250:S250"/>
    <mergeCell ref="A245:B246"/>
    <mergeCell ref="C245:E245"/>
    <mergeCell ref="R25:S25"/>
    <mergeCell ref="B26:G26"/>
    <mergeCell ref="H26:I26"/>
    <mergeCell ref="N26:O26"/>
    <mergeCell ref="P26:Q26"/>
    <mergeCell ref="R26:S26"/>
    <mergeCell ref="B27:G27"/>
    <mergeCell ref="H27:I27"/>
    <mergeCell ref="N27:O27"/>
    <mergeCell ref="P27:Q27"/>
    <mergeCell ref="R27:S27"/>
    <mergeCell ref="B28:G28"/>
    <mergeCell ref="R245:S245"/>
    <mergeCell ref="C246:D246"/>
    <mergeCell ref="F246:H246"/>
    <mergeCell ref="J246:K246"/>
    <mergeCell ref="M246:O246"/>
    <mergeCell ref="P246:Q246"/>
    <mergeCell ref="R246:S246"/>
    <mergeCell ref="A241:B241"/>
    <mergeCell ref="C241:E241"/>
    <mergeCell ref="F241:I241"/>
    <mergeCell ref="N30:O30"/>
    <mergeCell ref="P30:Q30"/>
    <mergeCell ref="R30:S30"/>
    <mergeCell ref="H39:I39"/>
    <mergeCell ref="N39:O39"/>
    <mergeCell ref="P39:Q39"/>
    <mergeCell ref="R39:S39"/>
    <mergeCell ref="B40:G40"/>
    <mergeCell ref="H40:I40"/>
    <mergeCell ref="N40:O40"/>
    <mergeCell ref="B21:G21"/>
    <mergeCell ref="H21:I21"/>
    <mergeCell ref="N21:O21"/>
    <mergeCell ref="P21:Q21"/>
    <mergeCell ref="R21:S21"/>
    <mergeCell ref="B22:G22"/>
    <mergeCell ref="H22:I22"/>
    <mergeCell ref="N22:O22"/>
    <mergeCell ref="P22:Q22"/>
    <mergeCell ref="R22:S22"/>
    <mergeCell ref="B23:G23"/>
    <mergeCell ref="H23:I23"/>
    <mergeCell ref="N23:O23"/>
    <mergeCell ref="P23:Q23"/>
    <mergeCell ref="R23:S23"/>
    <mergeCell ref="B24:G24"/>
    <mergeCell ref="H24:I24"/>
    <mergeCell ref="N24:O24"/>
    <mergeCell ref="P24:Q24"/>
    <mergeCell ref="I439:K439"/>
    <mergeCell ref="I440:J440"/>
    <mergeCell ref="L440:M440"/>
    <mergeCell ref="O440:P440"/>
    <mergeCell ref="A441:B442"/>
    <mergeCell ref="C441:D441"/>
    <mergeCell ref="E441:F441"/>
    <mergeCell ref="G441:H441"/>
    <mergeCell ref="I441:K441"/>
    <mergeCell ref="L441:N441"/>
    <mergeCell ref="O441:Q441"/>
    <mergeCell ref="R441:S441"/>
    <mergeCell ref="I442:J442"/>
    <mergeCell ref="L442:M442"/>
    <mergeCell ref="O442:P442"/>
    <mergeCell ref="R442:S442"/>
    <mergeCell ref="B29:G29"/>
    <mergeCell ref="H29:I29"/>
    <mergeCell ref="N29:O29"/>
    <mergeCell ref="B31:G31"/>
    <mergeCell ref="H31:I31"/>
    <mergeCell ref="P29:Q29"/>
    <mergeCell ref="P40:Q40"/>
    <mergeCell ref="R40:S40"/>
    <mergeCell ref="H38:I38"/>
    <mergeCell ref="N38:O38"/>
    <mergeCell ref="P38:Q38"/>
    <mergeCell ref="R38:S38"/>
    <mergeCell ref="B39:G39"/>
    <mergeCell ref="B49:G49"/>
    <mergeCell ref="H49:I49"/>
    <mergeCell ref="N49:O49"/>
    <mergeCell ref="A21:A30"/>
    <mergeCell ref="N25:O25"/>
    <mergeCell ref="P25:Q25"/>
    <mergeCell ref="A454:B455"/>
    <mergeCell ref="C454:D454"/>
    <mergeCell ref="F454:Q455"/>
    <mergeCell ref="R454:S454"/>
    <mergeCell ref="D455:E455"/>
    <mergeCell ref="R455:S455"/>
    <mergeCell ref="A456:B457"/>
    <mergeCell ref="C456:D456"/>
    <mergeCell ref="F456:Q457"/>
    <mergeCell ref="R456:S456"/>
    <mergeCell ref="D457:E457"/>
    <mergeCell ref="R457:S457"/>
    <mergeCell ref="A458:B459"/>
    <mergeCell ref="C458:D458"/>
    <mergeCell ref="F458:Q459"/>
    <mergeCell ref="R458:S458"/>
    <mergeCell ref="D459:E459"/>
    <mergeCell ref="R459:S459"/>
    <mergeCell ref="H28:I28"/>
    <mergeCell ref="R24:S24"/>
    <mergeCell ref="B25:G25"/>
    <mergeCell ref="H25:I25"/>
    <mergeCell ref="N28:O28"/>
    <mergeCell ref="P28:Q28"/>
    <mergeCell ref="R28:S28"/>
    <mergeCell ref="R29:S29"/>
    <mergeCell ref="B30:G30"/>
    <mergeCell ref="H30:I30"/>
    <mergeCell ref="G439:H439"/>
    <mergeCell ref="C460:D460"/>
    <mergeCell ref="F460:Q461"/>
    <mergeCell ref="R460:S460"/>
    <mergeCell ref="D461:E461"/>
    <mergeCell ref="R461:S461"/>
    <mergeCell ref="A462:B463"/>
    <mergeCell ref="C462:D462"/>
    <mergeCell ref="F462:Q463"/>
    <mergeCell ref="R462:S462"/>
    <mergeCell ref="D463:E463"/>
    <mergeCell ref="R463:S463"/>
    <mergeCell ref="A464:B465"/>
    <mergeCell ref="C464:D464"/>
    <mergeCell ref="F464:Q465"/>
    <mergeCell ref="R464:S464"/>
    <mergeCell ref="D465:E465"/>
    <mergeCell ref="R465:S465"/>
    <mergeCell ref="B539:I539"/>
    <mergeCell ref="J539:R539"/>
    <mergeCell ref="S539:T539"/>
    <mergeCell ref="A466:B467"/>
    <mergeCell ref="C466:D466"/>
    <mergeCell ref="F466:Q467"/>
    <mergeCell ref="R466:S466"/>
    <mergeCell ref="D467:E467"/>
    <mergeCell ref="R467:S467"/>
    <mergeCell ref="A468:B469"/>
    <mergeCell ref="C468:D468"/>
    <mergeCell ref="F468:Q469"/>
    <mergeCell ref="R468:S468"/>
    <mergeCell ref="D469:E469"/>
    <mergeCell ref="R469:S469"/>
    <mergeCell ref="A476:A480"/>
    <mergeCell ref="B476:B480"/>
    <mergeCell ref="P476:Q476"/>
    <mergeCell ref="R476:S476"/>
    <mergeCell ref="P477:Q477"/>
    <mergeCell ref="R477:S477"/>
    <mergeCell ref="D478:J478"/>
    <mergeCell ref="N478:O478"/>
    <mergeCell ref="P478:T478"/>
    <mergeCell ref="E479:F479"/>
    <mergeCell ref="I479:J479"/>
    <mergeCell ref="N479:O479"/>
    <mergeCell ref="P479:S479"/>
    <mergeCell ref="N480:O480"/>
    <mergeCell ref="P480:S480"/>
    <mergeCell ref="A530:T530"/>
    <mergeCell ref="M497:P497"/>
  </mergeCells>
  <phoneticPr fontId="17" type="noConversion"/>
  <conditionalFormatting sqref="O471:O472 L482:L486 N482:O486 M258:M282 K286:M378 K392:M405 N471:N475 L471:L475 M210:M211 M218:M219 M222:M223 M230:M254 M214:M215 M226:M227 K16:M17 K199:M207">
    <cfRule type="cellIs" dxfId="46" priority="4530" operator="equal">
      <formula>"不合格"</formula>
    </cfRule>
  </conditionalFormatting>
  <conditionalFormatting sqref="T482:T486 T258:T282 T286:T378 T392:T405 T435:T438 T443:T453 T471:T472 T474:T475 T210:T212 T218:T220 T222:T224 T132:T133 T214:T216 T226:T228 T230:T254 T16:T17 T199:T207 T21:T52 T57:T128 T137:T139 T144:T167 T171:T194">
    <cfRule type="cellIs" dxfId="45" priority="4343" operator="equal">
      <formula>"数据不完整"</formula>
    </cfRule>
  </conditionalFormatting>
  <conditionalFormatting sqref="K132:M132 K21:M52">
    <cfRule type="cellIs" dxfId="44" priority="4301" operator="equal">
      <formula>"不合格"</formula>
    </cfRule>
    <cfRule type="cellIs" dxfId="43" priority="4302" operator="lessThan">
      <formula>-0.1</formula>
    </cfRule>
    <cfRule type="cellIs" dxfId="42" priority="4303" operator="greaterThan">
      <formula>0.1</formula>
    </cfRule>
  </conditionalFormatting>
  <conditionalFormatting sqref="K132:M132">
    <cfRule type="cellIs" dxfId="41" priority="4304" operator="greaterThan">
      <formula>0.1</formula>
    </cfRule>
    <cfRule type="cellIs" dxfId="40" priority="4305" operator="lessThan">
      <formula>-0.1</formula>
    </cfRule>
    <cfRule type="cellIs" dxfId="39" priority="4306" operator="lessThan">
      <formula>-10</formula>
    </cfRule>
    <cfRule type="cellIs" dxfId="38" priority="4307" operator="greaterThan">
      <formula>10</formula>
    </cfRule>
  </conditionalFormatting>
  <conditionalFormatting sqref="O471:O472 N482:O486 L482:L486 R233:S254 R258:S282 R435:S438 R443:S453 L471:L475 N471:N475 K137:M139 K144:M167 K171:M194">
    <cfRule type="cellIs" dxfId="37" priority="4040" operator="equal">
      <formula>"不合格"</formula>
    </cfRule>
  </conditionalFormatting>
  <conditionalFormatting sqref="K57:M128">
    <cfRule type="cellIs" dxfId="36" priority="2684" operator="lessThan">
      <formula>-0.05</formula>
    </cfRule>
    <cfRule type="cellIs" dxfId="35" priority="2685" operator="greaterThan">
      <formula>0.05</formula>
    </cfRule>
  </conditionalFormatting>
  <conditionalFormatting sqref="L509:L518 N509:O518">
    <cfRule type="cellIs" dxfId="34" priority="238" operator="equal">
      <formula>"不合格"</formula>
    </cfRule>
  </conditionalFormatting>
  <conditionalFormatting sqref="T509:T518">
    <cfRule type="cellIs" dxfId="33" priority="237" operator="equal">
      <formula>"数据不完整"</formula>
    </cfRule>
  </conditionalFormatting>
  <conditionalFormatting sqref="N509:O518 L509:L518">
    <cfRule type="cellIs" dxfId="32" priority="236" operator="equal">
      <formula>"不合格"</formula>
    </cfRule>
  </conditionalFormatting>
  <conditionalFormatting sqref="M255">
    <cfRule type="cellIs" dxfId="31" priority="33" operator="equal">
      <formula>"不合格"</formula>
    </cfRule>
  </conditionalFormatting>
  <conditionalFormatting sqref="T255">
    <cfRule type="cellIs" dxfId="30" priority="32" operator="equal">
      <formula>"数据不完整"</formula>
    </cfRule>
  </conditionalFormatting>
  <conditionalFormatting sqref="R255:S255">
    <cfRule type="cellIs" dxfId="29" priority="31" operator="equal">
      <formula>"不合格"</formula>
    </cfRule>
  </conditionalFormatting>
  <conditionalFormatting sqref="M256">
    <cfRule type="cellIs" dxfId="28" priority="30" operator="equal">
      <formula>"不合格"</formula>
    </cfRule>
  </conditionalFormatting>
  <conditionalFormatting sqref="T256">
    <cfRule type="cellIs" dxfId="27" priority="29" operator="equal">
      <formula>"数据不完整"</formula>
    </cfRule>
  </conditionalFormatting>
  <conditionalFormatting sqref="R256:S256">
    <cfRule type="cellIs" dxfId="26" priority="28" operator="equal">
      <formula>"不合格"</formula>
    </cfRule>
  </conditionalFormatting>
  <conditionalFormatting sqref="M257">
    <cfRule type="cellIs" dxfId="25" priority="27" operator="equal">
      <formula>"不合格"</formula>
    </cfRule>
  </conditionalFormatting>
  <conditionalFormatting sqref="T257">
    <cfRule type="cellIs" dxfId="24" priority="26" operator="equal">
      <formula>"数据不完整"</formula>
    </cfRule>
  </conditionalFormatting>
  <conditionalFormatting sqref="R257:S257">
    <cfRule type="cellIs" dxfId="23" priority="25" operator="equal">
      <formula>"不合格"</formula>
    </cfRule>
  </conditionalFormatting>
  <conditionalFormatting sqref="K379:M383">
    <cfRule type="cellIs" dxfId="22" priority="24" operator="equal">
      <formula>"不合格"</formula>
    </cfRule>
  </conditionalFormatting>
  <conditionalFormatting sqref="T379:T383">
    <cfRule type="cellIs" dxfId="21" priority="23" operator="equal">
      <formula>"数据不完整"</formula>
    </cfRule>
  </conditionalFormatting>
  <conditionalFormatting sqref="K406:M419">
    <cfRule type="cellIs" dxfId="20" priority="22" operator="equal">
      <formula>"不合格"</formula>
    </cfRule>
  </conditionalFormatting>
  <conditionalFormatting sqref="T406:T419">
    <cfRule type="cellIs" dxfId="19" priority="21" operator="equal">
      <formula>"数据不完整"</formula>
    </cfRule>
  </conditionalFormatting>
  <conditionalFormatting sqref="K420:M433">
    <cfRule type="cellIs" dxfId="18" priority="20" operator="equal">
      <formula>"不合格"</formula>
    </cfRule>
  </conditionalFormatting>
  <conditionalFormatting sqref="T420:T433">
    <cfRule type="cellIs" dxfId="17" priority="19" operator="equal">
      <formula>"数据不完整"</formula>
    </cfRule>
  </conditionalFormatting>
  <conditionalFormatting sqref="T440">
    <cfRule type="cellIs" dxfId="16" priority="18" operator="equal">
      <formula>"数据不完整"</formula>
    </cfRule>
  </conditionalFormatting>
  <conditionalFormatting sqref="R439:S440">
    <cfRule type="cellIs" dxfId="15" priority="17" operator="equal">
      <formula>"不合格"</formula>
    </cfRule>
  </conditionalFormatting>
  <conditionalFormatting sqref="T442">
    <cfRule type="cellIs" dxfId="14" priority="16" operator="equal">
      <formula>"数据不完整"</formula>
    </cfRule>
  </conditionalFormatting>
  <conditionalFormatting sqref="R441:S442">
    <cfRule type="cellIs" dxfId="13" priority="15" operator="equal">
      <formula>"不合格"</formula>
    </cfRule>
  </conditionalFormatting>
  <conditionalFormatting sqref="T454:T461">
    <cfRule type="cellIs" dxfId="12" priority="14" operator="equal">
      <formula>"数据不完整"</formula>
    </cfRule>
  </conditionalFormatting>
  <conditionalFormatting sqref="R454:S461">
    <cfRule type="cellIs" dxfId="11" priority="13" operator="equal">
      <formula>"不合格"</formula>
    </cfRule>
  </conditionalFormatting>
  <conditionalFormatting sqref="T462:T469">
    <cfRule type="cellIs" dxfId="10" priority="12" operator="equal">
      <formula>"数据不完整"</formula>
    </cfRule>
  </conditionalFormatting>
  <conditionalFormatting sqref="R462:S469">
    <cfRule type="cellIs" dxfId="9" priority="11" operator="equal">
      <formula>"不合格"</formula>
    </cfRule>
  </conditionalFormatting>
  <conditionalFormatting sqref="O476:O477 N476:N480 L476:L480">
    <cfRule type="cellIs" dxfId="8" priority="10" operator="equal">
      <formula>"不合格"</formula>
    </cfRule>
  </conditionalFormatting>
  <conditionalFormatting sqref="T476:T477 T479:T480">
    <cfRule type="cellIs" dxfId="7" priority="9" operator="equal">
      <formula>"数据不完整"</formula>
    </cfRule>
  </conditionalFormatting>
  <conditionalFormatting sqref="O476:O477 L476:L480 N476:N480">
    <cfRule type="cellIs" dxfId="6" priority="8" operator="equal">
      <formula>"不合格"</formula>
    </cfRule>
  </conditionalFormatting>
  <conditionalFormatting sqref="K384:M387">
    <cfRule type="cellIs" dxfId="5" priority="7" operator="equal">
      <formula>"不合格"</formula>
    </cfRule>
  </conditionalFormatting>
  <conditionalFormatting sqref="T384:T387">
    <cfRule type="cellIs" dxfId="4" priority="6" operator="equal">
      <formula>"数据不完整"</formula>
    </cfRule>
  </conditionalFormatting>
  <conditionalFormatting sqref="K388:M391">
    <cfRule type="cellIs" dxfId="3" priority="5" operator="equal">
      <formula>"不合格"</formula>
    </cfRule>
  </conditionalFormatting>
  <conditionalFormatting sqref="T388:T391">
    <cfRule type="cellIs" dxfId="2" priority="4" operator="equal">
      <formula>"数据不完整"</formula>
    </cfRule>
  </conditionalFormatting>
  <conditionalFormatting sqref="T439">
    <cfRule type="cellIs" dxfId="1" priority="3" operator="equal">
      <formula>"数据不完整"</formula>
    </cfRule>
  </conditionalFormatting>
  <conditionalFormatting sqref="T441">
    <cfRule type="cellIs" dxfId="0" priority="2" operator="equal">
      <formula>"数据不完整"</formula>
    </cfRule>
  </conditionalFormatting>
  <dataValidations count="23">
    <dataValidation type="list" allowBlank="1" showInputMessage="1" showErrorMessage="1" sqref="P474 E450 E448 E452 E446 E458 E456 E460 E454 E466 E464 E468 E462 P479">
      <formula1>"是,否"</formula1>
    </dataValidation>
    <dataValidation type="list" allowBlank="1" showInputMessage="1" showErrorMessage="1" sqref="A471 A476">
      <formula1>"低温曲线,高温曲线,NTC短路,NTC开路"</formula1>
    </dataValidation>
    <dataValidation type="list" allowBlank="1" showInputMessage="1" showErrorMessage="1" sqref="E398 E368 E370 E364 E366 E360 E362 E356 E358 E352 E354 E348 E350 E344 E346 E340 E342 E336 E338 E332 E334 E328 E330 E322:E324 E326 E318 E320 E314 E316 E310 E312 E286:E306 E308 E396 E394 E402 E404 E392 E412 E410 E408 E416 E418 E406 E426 E424 E422 E430 E432 E420">
      <formula1>"开路,短路"</formula1>
    </dataValidation>
    <dataValidation type="list" allowBlank="1" showInputMessage="1" showErrorMessage="1" sqref="D306:D371 D392:D433">
      <formula1>"BUCK故障类型,TPS故障类型"</formula1>
    </dataValidation>
    <dataValidation type="list" allowBlank="1" showInputMessage="1" showErrorMessage="1" sqref="N432:S432 N396:S396 N370:S370 N286:S306 N368:S368 N366:S366 N364:S364 N362:S362 N360:S360 N358:S358 N356:S356 N354:S354 N352:S352 N350:S350 N348:S348 N346:S346 N344:S344 N342:S342 N340:S340 N338:S338 N336:S336 N334:S334 N332:S332 N330:S330 N328:S328 N326:S326 N322:S324 N320:S320 N318:S318 N316:S316 N314:S314 N312:S312 N310:S310 N308:S308 N394:S394 N374:S392 N400:S400 N398:S398 N426:S426 N410:S410 N408:S408 N406:S406 N402:S402 N412:S412 N418:S418 N404:S404 N414:S414 N424:S424 N422:S422 N420:S420 N416:S416 N428:S428 N430:S430">
      <formula1>",是,否"</formula1>
    </dataValidation>
    <dataValidation type="list" allowBlank="1" showInputMessage="1" showErrorMessage="1" sqref="C286:C305 C16:C17">
      <formula1>"LSSS1,LSSS2,LSSS3,LSSS4,HSSS1,无子功能"</formula1>
    </dataValidation>
    <dataValidation type="list" allowBlank="1" showInputMessage="1" showErrorMessage="1" sqref="J308 J368 J370 J364 J366 J360 J362 J356 J358 J352 J354 J348 J350 J344 J346 J340 J342 J336 J338 J332 J334 J328 J330 J322:J324 J326 J318 J320 J314 J316 J310 J312 J306">
      <formula1>"工作,不工作,无"</formula1>
    </dataValidation>
    <dataValidation type="list" allowBlank="1" showInputMessage="1" showErrorMessage="1" sqref="D286:D305 D374:D391">
      <formula1>"BUCK故障类型,TPS故障类型,BUCK/TPS故障类型"</formula1>
    </dataValidation>
    <dataValidation type="list" allowBlank="1" showInputMessage="1" showErrorMessage="1" sqref="C306:C323">
      <formula1>"LSSS1,LSSS2,LSSS3,LSSS4,HSSS1,DRL,PL,无子功能"</formula1>
    </dataValidation>
    <dataValidation type="list" allowBlank="1" showInputMessage="1" showErrorMessage="1" sqref="C272:Q272 C251:Q251 C249:Q249 C247:Q247 C245:Q245 C233:Q243 C261:Q270 C276:Q276 C278:Q278 C274:Q274 M254:Q257 F254:I257">
      <formula1>"最终熄灭,最终不熄灭"</formula1>
    </dataValidation>
    <dataValidation type="list" allowBlank="1" showInputMessage="1" showErrorMessage="1" sqref="C282:Q282">
      <formula1>"LB&amp;HB熄灭&amp;LSSS1 OFF&amp;LSSS2 ON(FAN ON)&amp;需满足C状态,最终不熄灭"</formula1>
    </dataValidation>
    <dataValidation type="list" allowBlank="1" showInputMessage="1" showErrorMessage="1" sqref="C254:E254 J254:L254">
      <formula1>"LB熄灭&amp;LSSS1&amp;LSSS2 ON(FAN ON)需满足B状态,最终不熄灭"</formula1>
    </dataValidation>
    <dataValidation type="list" allowBlank="1" showInputMessage="1" showErrorMessage="1" sqref="C255:E255 J255:L255">
      <formula1>"LB&amp;HB熄灭&amp;LSSS1 OFF&amp;LSSS2 ON(FAN ON)&amp;需满足B状态,最终不熄灭"</formula1>
    </dataValidation>
    <dataValidation type="list" allowBlank="1" showInputMessage="1" showErrorMessage="1" sqref="C256:E256 J256:L256">
      <formula1>"DRL熄灭&amp;需满足B状态,最终不熄灭"</formula1>
    </dataValidation>
    <dataValidation type="list" allowBlank="1" showInputMessage="1" showErrorMessage="1" sqref="C257:E257 J257:L257">
      <formula1>"PL熄灭&amp;需满足B状态,最终不熄灭"</formula1>
    </dataValidation>
    <dataValidation type="list" allowBlank="1" showInputMessage="1" showErrorMessage="1" sqref="C281:Q281">
      <formula1>"LB熄灭&amp;LSSS1&amp;LSSS2 ON(FAN ON)需满足C状态,最终不熄灭"</formula1>
    </dataValidation>
    <dataValidation type="list" allowBlank="1" showInputMessage="1" showErrorMessage="1" sqref="C437:Q437">
      <formula1>"Turn熄灭,不熄灭"</formula1>
    </dataValidation>
    <dataValidation type="list" allowBlank="1" showInputMessage="1" showErrorMessage="1" sqref="C439:Q439">
      <formula1>"Turn熄灭&amp;DRL ON,不熄灭"</formula1>
    </dataValidation>
    <dataValidation type="list" allowBlank="1" showInputMessage="1" showErrorMessage="1" sqref="C441:Q441">
      <formula1>"Turn熄灭&amp;PL ON,不熄灭"</formula1>
    </dataValidation>
    <dataValidation type="list" allowBlank="1" showInputMessage="1" showErrorMessage="1" sqref="D16:D17">
      <formula1>"BUCK故障类型,TPS故障类型,无"</formula1>
    </dataValidation>
    <dataValidation type="list" allowBlank="1" showInputMessage="1" showErrorMessage="1" sqref="E16:E17">
      <formula1>"开路,短路,无故障"</formula1>
    </dataValidation>
    <dataValidation type="list" allowBlank="1" showInputMessage="1" showErrorMessage="1" sqref="N218:S219 N210:S211 N214:S215 N226:S227 N222:S223">
      <formula1>"通过,不通过,没做"</formula1>
    </dataValidation>
    <dataValidation type="list" allowBlank="1" showInputMessage="1" showErrorMessage="1" sqref="N143:S143 N170:S170 N131:S131 N136:S136 N20:S20">
      <formula1>"9V电源,14V电源,16V电源,无要求"</formula1>
    </dataValidation>
  </dataValidations>
  <printOptions horizontalCentered="1" gridLines="1"/>
  <pageMargins left="0.23622047244094491" right="0.23622047244094491" top="0.35433070866141736" bottom="0.35433070866141736" header="0.31496062992125984" footer="0.31496062992125984"/>
  <pageSetup paperSize="8" scale="40" orientation="portrait" r:id="rId1"/>
  <headerFooter>
    <oddFooter>&amp;C&amp;P/&amp;N</oddFooter>
  </headerFooter>
  <rowBreaks count="3" manualBreakCount="3">
    <brk id="161" max="19" man="1"/>
    <brk id="185" max="16383" man="1"/>
    <brk id="530" max="16383" man="1"/>
  </rowBreaks>
  <colBreaks count="1" manualBreakCount="1">
    <brk id="2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2"/>
  <sheetViews>
    <sheetView view="pageBreakPreview" zoomScale="70" zoomScaleSheetLayoutView="70" workbookViewId="0">
      <pane ySplit="5" topLeftCell="A21" activePane="bottomLeft" state="frozen"/>
      <selection pane="bottomLeft" activeCell="O30" sqref="O30"/>
    </sheetView>
  </sheetViews>
  <sheetFormatPr defaultColWidth="9" defaultRowHeight="14.25"/>
  <cols>
    <col min="1" max="1" width="9.625" style="28" customWidth="1"/>
    <col min="2" max="2" width="25.5" style="28" customWidth="1"/>
    <col min="3" max="3" width="36.5" style="28" customWidth="1"/>
    <col min="4" max="5" width="15.625" style="28" customWidth="1"/>
    <col min="6" max="6" width="27.75" style="28" customWidth="1"/>
    <col min="7" max="7" width="21.75" style="28" customWidth="1"/>
    <col min="8" max="8" width="22.875" style="28" customWidth="1"/>
    <col min="9" max="10" width="27.5" style="28" customWidth="1"/>
    <col min="11" max="11" width="19.75" style="28" customWidth="1"/>
    <col min="12" max="16384" width="9" style="28"/>
  </cols>
  <sheetData>
    <row r="1" spans="1:14" ht="31.5">
      <c r="A1" s="177" t="s">
        <v>430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4" ht="26.25" customHeight="1">
      <c r="A2" s="178" t="s">
        <v>431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4" s="29" customFormat="1" ht="30" customHeight="1">
      <c r="A3" s="179" t="s">
        <v>432</v>
      </c>
      <c r="B3" s="179"/>
      <c r="C3" s="179"/>
      <c r="D3" s="179"/>
      <c r="E3" s="179"/>
      <c r="F3" s="179" t="s">
        <v>433</v>
      </c>
      <c r="G3" s="179"/>
      <c r="H3" s="179"/>
      <c r="I3" s="179"/>
      <c r="J3" s="179"/>
      <c r="K3" s="179"/>
    </row>
    <row r="4" spans="1:14" s="29" customFormat="1" ht="30" customHeight="1">
      <c r="A4" s="171" t="s">
        <v>434</v>
      </c>
      <c r="B4" s="30" t="s">
        <v>435</v>
      </c>
      <c r="C4" s="30" t="s">
        <v>436</v>
      </c>
      <c r="D4" s="31" t="s">
        <v>437</v>
      </c>
      <c r="E4" s="31" t="s">
        <v>438</v>
      </c>
      <c r="F4" s="32" t="s">
        <v>439</v>
      </c>
      <c r="G4" s="32" t="s">
        <v>436</v>
      </c>
      <c r="H4" s="32" t="s">
        <v>435</v>
      </c>
      <c r="I4" s="33" t="s">
        <v>439</v>
      </c>
      <c r="J4" s="33" t="s">
        <v>440</v>
      </c>
      <c r="K4" s="165" t="s">
        <v>441</v>
      </c>
      <c r="L4" s="170" t="s">
        <v>24</v>
      </c>
      <c r="M4" s="164" t="s">
        <v>287</v>
      </c>
      <c r="N4" s="164" t="s">
        <v>489</v>
      </c>
    </row>
    <row r="5" spans="1:14" s="29" customFormat="1" ht="30" customHeight="1">
      <c r="A5" s="171"/>
      <c r="B5" s="33" t="s">
        <v>442</v>
      </c>
      <c r="C5" s="33" t="s">
        <v>443</v>
      </c>
      <c r="D5" s="33" t="s">
        <v>444</v>
      </c>
      <c r="E5" s="33" t="s">
        <v>445</v>
      </c>
      <c r="F5" s="32" t="s">
        <v>446</v>
      </c>
      <c r="G5" s="32" t="s">
        <v>447</v>
      </c>
      <c r="H5" s="32" t="s">
        <v>448</v>
      </c>
      <c r="I5" s="33" t="s">
        <v>449</v>
      </c>
      <c r="J5" s="33" t="s">
        <v>450</v>
      </c>
      <c r="K5" s="165"/>
      <c r="L5" s="170"/>
      <c r="M5" s="164"/>
      <c r="N5" s="164"/>
    </row>
    <row r="6" spans="1:14" s="29" customFormat="1" ht="40.5">
      <c r="A6" s="31">
        <v>1</v>
      </c>
      <c r="B6" s="31" t="s">
        <v>118</v>
      </c>
      <c r="C6" s="31" t="s">
        <v>118</v>
      </c>
      <c r="D6" s="31" t="s">
        <v>118</v>
      </c>
      <c r="E6" s="31" t="s">
        <v>118</v>
      </c>
      <c r="F6" s="31" t="s">
        <v>119</v>
      </c>
      <c r="G6" s="31" t="s">
        <v>119</v>
      </c>
      <c r="H6" s="31" t="s">
        <v>119</v>
      </c>
      <c r="I6" s="31" t="s">
        <v>451</v>
      </c>
      <c r="J6" s="31" t="s">
        <v>119</v>
      </c>
      <c r="K6" s="31" t="s">
        <v>452</v>
      </c>
      <c r="L6" s="63" t="s">
        <v>494</v>
      </c>
      <c r="M6" s="63" t="s">
        <v>494</v>
      </c>
      <c r="N6" s="63" t="s">
        <v>494</v>
      </c>
    </row>
    <row r="7" spans="1:14" s="29" customFormat="1" ht="40.5">
      <c r="A7" s="31">
        <v>2</v>
      </c>
      <c r="B7" s="31" t="s">
        <v>118</v>
      </c>
      <c r="C7" s="31" t="s">
        <v>118</v>
      </c>
      <c r="D7" s="31" t="s">
        <v>118</v>
      </c>
      <c r="E7" s="31" t="s">
        <v>453</v>
      </c>
      <c r="F7" s="34" t="s">
        <v>454</v>
      </c>
      <c r="G7" s="31" t="s">
        <v>119</v>
      </c>
      <c r="H7" s="31" t="s">
        <v>119</v>
      </c>
      <c r="I7" s="31" t="s">
        <v>455</v>
      </c>
      <c r="J7" s="31" t="s">
        <v>456</v>
      </c>
      <c r="K7" s="31" t="s">
        <v>452</v>
      </c>
      <c r="L7" s="63" t="s">
        <v>494</v>
      </c>
      <c r="M7" s="63" t="s">
        <v>494</v>
      </c>
      <c r="N7" s="63" t="s">
        <v>494</v>
      </c>
    </row>
    <row r="8" spans="1:14" s="29" customFormat="1" ht="40.5">
      <c r="A8" s="31">
        <v>3</v>
      </c>
      <c r="B8" s="31" t="s">
        <v>118</v>
      </c>
      <c r="C8" s="31" t="s">
        <v>118</v>
      </c>
      <c r="D8" s="31" t="s">
        <v>120</v>
      </c>
      <c r="E8" s="31" t="s">
        <v>118</v>
      </c>
      <c r="F8" s="35" t="s">
        <v>457</v>
      </c>
      <c r="G8" s="31" t="s">
        <v>119</v>
      </c>
      <c r="H8" s="31" t="s">
        <v>119</v>
      </c>
      <c r="I8" s="31" t="s">
        <v>119</v>
      </c>
      <c r="J8" s="36" t="s">
        <v>458</v>
      </c>
      <c r="K8" s="31" t="s">
        <v>452</v>
      </c>
      <c r="L8" s="63" t="s">
        <v>494</v>
      </c>
      <c r="M8" s="63" t="s">
        <v>494</v>
      </c>
      <c r="N8" s="63" t="s">
        <v>494</v>
      </c>
    </row>
    <row r="9" spans="1:14" s="29" customFormat="1" ht="40.5">
      <c r="A9" s="31">
        <v>4</v>
      </c>
      <c r="B9" s="31" t="s">
        <v>118</v>
      </c>
      <c r="C9" s="31" t="s">
        <v>118</v>
      </c>
      <c r="D9" s="31" t="s">
        <v>120</v>
      </c>
      <c r="E9" s="31" t="s">
        <v>453</v>
      </c>
      <c r="F9" s="35" t="s">
        <v>457</v>
      </c>
      <c r="G9" s="31" t="s">
        <v>119</v>
      </c>
      <c r="H9" s="31" t="s">
        <v>119</v>
      </c>
      <c r="I9" s="31" t="s">
        <v>119</v>
      </c>
      <c r="J9" s="31" t="s">
        <v>458</v>
      </c>
      <c r="K9" s="31" t="s">
        <v>452</v>
      </c>
      <c r="L9" s="63" t="s">
        <v>494</v>
      </c>
      <c r="M9" s="63" t="s">
        <v>494</v>
      </c>
      <c r="N9" s="63" t="s">
        <v>494</v>
      </c>
    </row>
    <row r="10" spans="1:14" s="29" customFormat="1" ht="40.5">
      <c r="A10" s="31">
        <v>5</v>
      </c>
      <c r="B10" s="31" t="s">
        <v>118</v>
      </c>
      <c r="C10" s="30" t="s">
        <v>459</v>
      </c>
      <c r="D10" s="31" t="s">
        <v>460</v>
      </c>
      <c r="E10" s="31" t="s">
        <v>118</v>
      </c>
      <c r="F10" s="32" t="s">
        <v>119</v>
      </c>
      <c r="G10" s="31" t="s">
        <v>461</v>
      </c>
      <c r="H10" s="31" t="s">
        <v>119</v>
      </c>
      <c r="I10" s="31" t="s">
        <v>451</v>
      </c>
      <c r="J10" s="31" t="s">
        <v>119</v>
      </c>
      <c r="K10" s="31" t="s">
        <v>452</v>
      </c>
      <c r="L10" s="63" t="s">
        <v>494</v>
      </c>
      <c r="M10" s="63" t="s">
        <v>494</v>
      </c>
      <c r="N10" s="63" t="s">
        <v>494</v>
      </c>
    </row>
    <row r="11" spans="1:14" ht="40.5">
      <c r="A11" s="31">
        <v>6</v>
      </c>
      <c r="B11" s="31" t="s">
        <v>118</v>
      </c>
      <c r="C11" s="30" t="s">
        <v>462</v>
      </c>
      <c r="D11" s="31" t="s">
        <v>460</v>
      </c>
      <c r="E11" s="31" t="s">
        <v>118</v>
      </c>
      <c r="F11" s="32" t="s">
        <v>119</v>
      </c>
      <c r="G11" s="31" t="s">
        <v>463</v>
      </c>
      <c r="H11" s="31" t="s">
        <v>119</v>
      </c>
      <c r="I11" s="31" t="s">
        <v>451</v>
      </c>
      <c r="J11" s="31" t="s">
        <v>119</v>
      </c>
      <c r="K11" s="31" t="s">
        <v>452</v>
      </c>
      <c r="L11" s="63" t="s">
        <v>494</v>
      </c>
      <c r="M11" s="63" t="s">
        <v>494</v>
      </c>
      <c r="N11" s="63" t="s">
        <v>494</v>
      </c>
    </row>
    <row r="12" spans="1:14" ht="40.5">
      <c r="A12" s="31">
        <v>7</v>
      </c>
      <c r="B12" s="31" t="s">
        <v>118</v>
      </c>
      <c r="C12" s="37" t="s">
        <v>459</v>
      </c>
      <c r="D12" s="31" t="s">
        <v>118</v>
      </c>
      <c r="E12" s="36" t="s">
        <v>464</v>
      </c>
      <c r="F12" s="38" t="s">
        <v>465</v>
      </c>
      <c r="G12" s="36" t="s">
        <v>466</v>
      </c>
      <c r="H12" s="31" t="s">
        <v>119</v>
      </c>
      <c r="I12" s="36" t="s">
        <v>467</v>
      </c>
      <c r="J12" s="36" t="s">
        <v>456</v>
      </c>
      <c r="K12" s="36" t="s">
        <v>162</v>
      </c>
      <c r="L12" s="63" t="s">
        <v>494</v>
      </c>
      <c r="M12" s="63" t="s">
        <v>494</v>
      </c>
      <c r="N12" s="63" t="s">
        <v>494</v>
      </c>
    </row>
    <row r="13" spans="1:14" ht="40.5">
      <c r="A13" s="31">
        <v>8</v>
      </c>
      <c r="B13" s="31" t="s">
        <v>118</v>
      </c>
      <c r="C13" s="37" t="s">
        <v>462</v>
      </c>
      <c r="D13" s="31" t="s">
        <v>118</v>
      </c>
      <c r="E13" s="36" t="s">
        <v>464</v>
      </c>
      <c r="F13" s="38" t="s">
        <v>465</v>
      </c>
      <c r="G13" s="36" t="s">
        <v>463</v>
      </c>
      <c r="H13" s="31" t="s">
        <v>119</v>
      </c>
      <c r="I13" s="36" t="s">
        <v>467</v>
      </c>
      <c r="J13" s="36" t="s">
        <v>456</v>
      </c>
      <c r="K13" s="36" t="s">
        <v>162</v>
      </c>
      <c r="L13" s="63" t="s">
        <v>494</v>
      </c>
      <c r="M13" s="63" t="s">
        <v>494</v>
      </c>
      <c r="N13" s="63" t="s">
        <v>494</v>
      </c>
    </row>
    <row r="14" spans="1:14" ht="40.5">
      <c r="A14" s="31">
        <v>9</v>
      </c>
      <c r="B14" s="31" t="s">
        <v>118</v>
      </c>
      <c r="C14" s="37" t="s">
        <v>459</v>
      </c>
      <c r="D14" s="36" t="s">
        <v>464</v>
      </c>
      <c r="E14" s="31" t="s">
        <v>118</v>
      </c>
      <c r="F14" s="39" t="s">
        <v>468</v>
      </c>
      <c r="G14" s="36" t="s">
        <v>466</v>
      </c>
      <c r="H14" s="31" t="s">
        <v>119</v>
      </c>
      <c r="I14" s="31" t="s">
        <v>119</v>
      </c>
      <c r="J14" s="36" t="s">
        <v>456</v>
      </c>
      <c r="K14" s="36" t="s">
        <v>162</v>
      </c>
      <c r="L14" s="63" t="s">
        <v>494</v>
      </c>
      <c r="M14" s="63" t="s">
        <v>494</v>
      </c>
      <c r="N14" s="63" t="s">
        <v>494</v>
      </c>
    </row>
    <row r="15" spans="1:14" ht="40.5">
      <c r="A15" s="31">
        <v>10</v>
      </c>
      <c r="B15" s="31" t="s">
        <v>118</v>
      </c>
      <c r="C15" s="37" t="s">
        <v>462</v>
      </c>
      <c r="D15" s="36" t="s">
        <v>464</v>
      </c>
      <c r="E15" s="31" t="s">
        <v>118</v>
      </c>
      <c r="F15" s="39" t="s">
        <v>468</v>
      </c>
      <c r="G15" s="36" t="s">
        <v>463</v>
      </c>
      <c r="H15" s="31" t="s">
        <v>119</v>
      </c>
      <c r="I15" s="31" t="s">
        <v>119</v>
      </c>
      <c r="J15" s="36" t="s">
        <v>456</v>
      </c>
      <c r="K15" s="36" t="s">
        <v>162</v>
      </c>
      <c r="L15" s="63" t="s">
        <v>494</v>
      </c>
      <c r="M15" s="63" t="s">
        <v>494</v>
      </c>
      <c r="N15" s="63" t="s">
        <v>494</v>
      </c>
    </row>
    <row r="16" spans="1:14" ht="40.5">
      <c r="A16" s="31">
        <v>11</v>
      </c>
      <c r="B16" s="31" t="s">
        <v>118</v>
      </c>
      <c r="C16" s="37" t="s">
        <v>459</v>
      </c>
      <c r="D16" s="36" t="s">
        <v>464</v>
      </c>
      <c r="E16" s="36" t="s">
        <v>464</v>
      </c>
      <c r="F16" s="39" t="s">
        <v>468</v>
      </c>
      <c r="G16" s="36" t="s">
        <v>466</v>
      </c>
      <c r="H16" s="31" t="s">
        <v>119</v>
      </c>
      <c r="I16" s="31" t="s">
        <v>119</v>
      </c>
      <c r="J16" s="36" t="s">
        <v>456</v>
      </c>
      <c r="K16" s="36" t="s">
        <v>162</v>
      </c>
      <c r="L16" s="63" t="s">
        <v>494</v>
      </c>
      <c r="M16" s="63" t="s">
        <v>494</v>
      </c>
      <c r="N16" s="63" t="s">
        <v>494</v>
      </c>
    </row>
    <row r="17" spans="1:14" ht="40.5">
      <c r="A17" s="31">
        <v>12</v>
      </c>
      <c r="B17" s="31" t="s">
        <v>118</v>
      </c>
      <c r="C17" s="37" t="s">
        <v>462</v>
      </c>
      <c r="D17" s="36" t="s">
        <v>464</v>
      </c>
      <c r="E17" s="36" t="s">
        <v>464</v>
      </c>
      <c r="F17" s="39" t="s">
        <v>468</v>
      </c>
      <c r="G17" s="36" t="s">
        <v>463</v>
      </c>
      <c r="H17" s="31" t="s">
        <v>119</v>
      </c>
      <c r="I17" s="31" t="s">
        <v>119</v>
      </c>
      <c r="J17" s="36" t="s">
        <v>456</v>
      </c>
      <c r="K17" s="36" t="s">
        <v>162</v>
      </c>
      <c r="L17" s="63" t="s">
        <v>494</v>
      </c>
      <c r="M17" s="63" t="s">
        <v>494</v>
      </c>
      <c r="N17" s="63" t="s">
        <v>494</v>
      </c>
    </row>
    <row r="18" spans="1:14" ht="40.5">
      <c r="A18" s="171">
        <v>13</v>
      </c>
      <c r="B18" s="30" t="s">
        <v>469</v>
      </c>
      <c r="C18" s="168" t="s">
        <v>161</v>
      </c>
      <c r="D18" s="168" t="s">
        <v>161</v>
      </c>
      <c r="E18" s="168" t="s">
        <v>161</v>
      </c>
      <c r="F18" s="165" t="s">
        <v>119</v>
      </c>
      <c r="G18" s="165" t="s">
        <v>470</v>
      </c>
      <c r="H18" s="31" t="s">
        <v>471</v>
      </c>
      <c r="I18" s="168" t="s">
        <v>472</v>
      </c>
      <c r="J18" s="168" t="s">
        <v>470</v>
      </c>
      <c r="K18" s="31" t="s">
        <v>118</v>
      </c>
      <c r="L18" s="63" t="s">
        <v>494</v>
      </c>
      <c r="M18" s="63" t="s">
        <v>494</v>
      </c>
      <c r="N18" s="63" t="s">
        <v>494</v>
      </c>
    </row>
    <row r="19" spans="1:14" ht="29.25" customHeight="1">
      <c r="A19" s="171"/>
      <c r="B19" s="30" t="s">
        <v>473</v>
      </c>
      <c r="C19" s="168"/>
      <c r="D19" s="168"/>
      <c r="E19" s="168"/>
      <c r="F19" s="165"/>
      <c r="G19" s="165"/>
      <c r="H19" s="31" t="s">
        <v>119</v>
      </c>
      <c r="I19" s="168"/>
      <c r="J19" s="168"/>
      <c r="K19" s="31" t="s">
        <v>452</v>
      </c>
      <c r="L19" s="63" t="s">
        <v>494</v>
      </c>
      <c r="M19" s="63" t="s">
        <v>494</v>
      </c>
      <c r="N19" s="63" t="s">
        <v>494</v>
      </c>
    </row>
    <row r="20" spans="1:14" ht="40.5">
      <c r="A20" s="171">
        <v>14</v>
      </c>
      <c r="B20" s="37" t="s">
        <v>469</v>
      </c>
      <c r="C20" s="168" t="s">
        <v>460</v>
      </c>
      <c r="D20" s="168" t="s">
        <v>460</v>
      </c>
      <c r="E20" s="166" t="s">
        <v>120</v>
      </c>
      <c r="F20" s="176" t="s">
        <v>474</v>
      </c>
      <c r="G20" s="165" t="s">
        <v>475</v>
      </c>
      <c r="H20" s="36" t="s">
        <v>476</v>
      </c>
      <c r="I20" s="166" t="s">
        <v>477</v>
      </c>
      <c r="J20" s="166" t="s">
        <v>478</v>
      </c>
      <c r="K20" s="36" t="s">
        <v>118</v>
      </c>
      <c r="L20" s="63" t="s">
        <v>494</v>
      </c>
      <c r="M20" s="63" t="s">
        <v>494</v>
      </c>
      <c r="N20" s="63" t="s">
        <v>494</v>
      </c>
    </row>
    <row r="21" spans="1:14" ht="29.25" customHeight="1">
      <c r="A21" s="171"/>
      <c r="B21" s="37" t="s">
        <v>473</v>
      </c>
      <c r="C21" s="168"/>
      <c r="D21" s="168"/>
      <c r="E21" s="166"/>
      <c r="F21" s="176"/>
      <c r="G21" s="165"/>
      <c r="H21" s="31" t="s">
        <v>119</v>
      </c>
      <c r="I21" s="166"/>
      <c r="J21" s="166"/>
      <c r="K21" s="36" t="s">
        <v>479</v>
      </c>
      <c r="L21" s="63" t="s">
        <v>494</v>
      </c>
      <c r="M21" s="63" t="s">
        <v>494</v>
      </c>
      <c r="N21" s="63" t="s">
        <v>494</v>
      </c>
    </row>
    <row r="22" spans="1:14" ht="40.5">
      <c r="A22" s="171">
        <v>15</v>
      </c>
      <c r="B22" s="37" t="s">
        <v>480</v>
      </c>
      <c r="C22" s="168" t="s">
        <v>460</v>
      </c>
      <c r="D22" s="168" t="s">
        <v>460</v>
      </c>
      <c r="E22" s="166" t="s">
        <v>120</v>
      </c>
      <c r="F22" s="176" t="s">
        <v>474</v>
      </c>
      <c r="G22" s="165" t="s">
        <v>481</v>
      </c>
      <c r="H22" s="36" t="s">
        <v>476</v>
      </c>
      <c r="I22" s="166" t="s">
        <v>477</v>
      </c>
      <c r="J22" s="166" t="s">
        <v>478</v>
      </c>
      <c r="K22" s="36" t="s">
        <v>118</v>
      </c>
      <c r="L22" s="63" t="s">
        <v>494</v>
      </c>
      <c r="M22" s="63" t="s">
        <v>494</v>
      </c>
      <c r="N22" s="63" t="s">
        <v>494</v>
      </c>
    </row>
    <row r="23" spans="1:14" ht="29.25" customHeight="1">
      <c r="A23" s="171"/>
      <c r="B23" s="37" t="s">
        <v>473</v>
      </c>
      <c r="C23" s="168"/>
      <c r="D23" s="168"/>
      <c r="E23" s="166"/>
      <c r="F23" s="176"/>
      <c r="G23" s="165"/>
      <c r="H23" s="31" t="s">
        <v>119</v>
      </c>
      <c r="I23" s="166"/>
      <c r="J23" s="166"/>
      <c r="K23" s="36" t="s">
        <v>479</v>
      </c>
      <c r="L23" s="63" t="s">
        <v>494</v>
      </c>
      <c r="M23" s="63" t="s">
        <v>494</v>
      </c>
      <c r="N23" s="63" t="s">
        <v>494</v>
      </c>
    </row>
    <row r="24" spans="1:14" ht="40.5">
      <c r="A24" s="171">
        <v>16</v>
      </c>
      <c r="B24" s="37" t="s">
        <v>480</v>
      </c>
      <c r="C24" s="168" t="s">
        <v>460</v>
      </c>
      <c r="D24" s="166" t="s">
        <v>120</v>
      </c>
      <c r="E24" s="168" t="s">
        <v>460</v>
      </c>
      <c r="F24" s="172" t="s">
        <v>482</v>
      </c>
      <c r="G24" s="165" t="s">
        <v>475</v>
      </c>
      <c r="H24" s="36" t="s">
        <v>476</v>
      </c>
      <c r="I24" s="165" t="s">
        <v>475</v>
      </c>
      <c r="J24" s="166" t="s">
        <v>478</v>
      </c>
      <c r="K24" s="36" t="s">
        <v>118</v>
      </c>
      <c r="L24" s="63" t="s">
        <v>494</v>
      </c>
      <c r="M24" s="63" t="s">
        <v>494</v>
      </c>
      <c r="N24" s="63" t="s">
        <v>494</v>
      </c>
    </row>
    <row r="25" spans="1:14" ht="29.25" customHeight="1">
      <c r="A25" s="171"/>
      <c r="B25" s="37" t="s">
        <v>473</v>
      </c>
      <c r="C25" s="168"/>
      <c r="D25" s="166"/>
      <c r="E25" s="168"/>
      <c r="F25" s="173"/>
      <c r="G25" s="165"/>
      <c r="H25" s="31" t="s">
        <v>119</v>
      </c>
      <c r="I25" s="165"/>
      <c r="J25" s="166"/>
      <c r="K25" s="36" t="s">
        <v>452</v>
      </c>
      <c r="L25" s="63" t="s">
        <v>494</v>
      </c>
      <c r="M25" s="63" t="s">
        <v>494</v>
      </c>
      <c r="N25" s="63" t="s">
        <v>494</v>
      </c>
    </row>
    <row r="26" spans="1:14" ht="40.5">
      <c r="A26" s="171">
        <v>17</v>
      </c>
      <c r="B26" s="37" t="s">
        <v>480</v>
      </c>
      <c r="C26" s="168" t="s">
        <v>460</v>
      </c>
      <c r="D26" s="166" t="s">
        <v>120</v>
      </c>
      <c r="E26" s="166" t="s">
        <v>120</v>
      </c>
      <c r="F26" s="172" t="s">
        <v>457</v>
      </c>
      <c r="G26" s="165" t="s">
        <v>475</v>
      </c>
      <c r="H26" s="36" t="s">
        <v>476</v>
      </c>
      <c r="I26" s="165" t="s">
        <v>483</v>
      </c>
      <c r="J26" s="166" t="s">
        <v>478</v>
      </c>
      <c r="K26" s="36" t="s">
        <v>118</v>
      </c>
      <c r="L26" s="63" t="s">
        <v>494</v>
      </c>
      <c r="M26" s="63" t="s">
        <v>494</v>
      </c>
      <c r="N26" s="63" t="s">
        <v>494</v>
      </c>
    </row>
    <row r="27" spans="1:14" ht="29.25" customHeight="1">
      <c r="A27" s="171"/>
      <c r="B27" s="37" t="s">
        <v>484</v>
      </c>
      <c r="C27" s="168"/>
      <c r="D27" s="166"/>
      <c r="E27" s="166"/>
      <c r="F27" s="173"/>
      <c r="G27" s="165"/>
      <c r="H27" s="31" t="s">
        <v>119</v>
      </c>
      <c r="I27" s="165"/>
      <c r="J27" s="166"/>
      <c r="K27" s="36" t="s">
        <v>479</v>
      </c>
      <c r="L27" s="63" t="s">
        <v>494</v>
      </c>
      <c r="M27" s="63" t="s">
        <v>494</v>
      </c>
      <c r="N27" s="63" t="s">
        <v>494</v>
      </c>
    </row>
    <row r="28" spans="1:14" ht="40.5">
      <c r="A28" s="171">
        <v>18</v>
      </c>
      <c r="B28" s="30" t="s">
        <v>480</v>
      </c>
      <c r="C28" s="168" t="s">
        <v>459</v>
      </c>
      <c r="D28" s="168" t="s">
        <v>460</v>
      </c>
      <c r="E28" s="168" t="s">
        <v>460</v>
      </c>
      <c r="F28" s="165" t="s">
        <v>119</v>
      </c>
      <c r="G28" s="174" t="s">
        <v>119</v>
      </c>
      <c r="H28" s="31" t="s">
        <v>476</v>
      </c>
      <c r="I28" s="168" t="s">
        <v>472</v>
      </c>
      <c r="J28" s="168" t="s">
        <v>483</v>
      </c>
      <c r="K28" s="31" t="s">
        <v>118</v>
      </c>
      <c r="L28" s="63" t="s">
        <v>494</v>
      </c>
      <c r="M28" s="63" t="s">
        <v>494</v>
      </c>
      <c r="N28" s="63" t="s">
        <v>494</v>
      </c>
    </row>
    <row r="29" spans="1:14" ht="29.25" customHeight="1">
      <c r="A29" s="171"/>
      <c r="B29" s="30" t="s">
        <v>473</v>
      </c>
      <c r="C29" s="168"/>
      <c r="D29" s="168"/>
      <c r="E29" s="168"/>
      <c r="F29" s="165"/>
      <c r="G29" s="175"/>
      <c r="H29" s="31" t="s">
        <v>119</v>
      </c>
      <c r="I29" s="168"/>
      <c r="J29" s="168"/>
      <c r="K29" s="31" t="s">
        <v>452</v>
      </c>
      <c r="L29" s="63" t="s">
        <v>494</v>
      </c>
      <c r="M29" s="63" t="s">
        <v>494</v>
      </c>
      <c r="N29" s="63" t="s">
        <v>494</v>
      </c>
    </row>
    <row r="30" spans="1:14" ht="40.5">
      <c r="A30" s="171">
        <v>19</v>
      </c>
      <c r="B30" s="30" t="s">
        <v>480</v>
      </c>
      <c r="C30" s="168" t="s">
        <v>462</v>
      </c>
      <c r="D30" s="168" t="s">
        <v>161</v>
      </c>
      <c r="E30" s="168" t="s">
        <v>460</v>
      </c>
      <c r="F30" s="165" t="s">
        <v>119</v>
      </c>
      <c r="G30" s="174" t="s">
        <v>119</v>
      </c>
      <c r="H30" s="31" t="s">
        <v>476</v>
      </c>
      <c r="I30" s="168" t="s">
        <v>451</v>
      </c>
      <c r="J30" s="168" t="s">
        <v>475</v>
      </c>
      <c r="K30" s="31" t="s">
        <v>118</v>
      </c>
      <c r="L30" s="63" t="s">
        <v>494</v>
      </c>
      <c r="M30" s="63" t="s">
        <v>494</v>
      </c>
      <c r="N30" s="63" t="s">
        <v>494</v>
      </c>
    </row>
    <row r="31" spans="1:14" ht="29.25" customHeight="1">
      <c r="A31" s="171"/>
      <c r="B31" s="30" t="s">
        <v>473</v>
      </c>
      <c r="C31" s="168"/>
      <c r="D31" s="168"/>
      <c r="E31" s="168"/>
      <c r="F31" s="165"/>
      <c r="G31" s="175"/>
      <c r="H31" s="31" t="s">
        <v>119</v>
      </c>
      <c r="I31" s="168"/>
      <c r="J31" s="168"/>
      <c r="K31" s="31" t="s">
        <v>452</v>
      </c>
      <c r="L31" s="63" t="s">
        <v>494</v>
      </c>
      <c r="M31" s="63" t="s">
        <v>494</v>
      </c>
      <c r="N31" s="63" t="s">
        <v>494</v>
      </c>
    </row>
    <row r="32" spans="1:14" ht="40.5">
      <c r="A32" s="171">
        <v>20</v>
      </c>
      <c r="B32" s="37" t="s">
        <v>485</v>
      </c>
      <c r="C32" s="166" t="s">
        <v>459</v>
      </c>
      <c r="D32" s="166" t="s">
        <v>120</v>
      </c>
      <c r="E32" s="166" t="s">
        <v>120</v>
      </c>
      <c r="F32" s="172" t="s">
        <v>457</v>
      </c>
      <c r="G32" s="165" t="s">
        <v>475</v>
      </c>
      <c r="H32" s="36" t="s">
        <v>476</v>
      </c>
      <c r="I32" s="165" t="s">
        <v>475</v>
      </c>
      <c r="J32" s="166" t="s">
        <v>478</v>
      </c>
      <c r="K32" s="36" t="s">
        <v>118</v>
      </c>
      <c r="L32" s="63" t="s">
        <v>494</v>
      </c>
      <c r="M32" s="63" t="s">
        <v>494</v>
      </c>
      <c r="N32" s="63" t="s">
        <v>494</v>
      </c>
    </row>
    <row r="33" spans="1:14" ht="29.25" customHeight="1">
      <c r="A33" s="171"/>
      <c r="B33" s="37" t="s">
        <v>473</v>
      </c>
      <c r="C33" s="166"/>
      <c r="D33" s="166"/>
      <c r="E33" s="166"/>
      <c r="F33" s="173"/>
      <c r="G33" s="165"/>
      <c r="H33" s="31" t="s">
        <v>119</v>
      </c>
      <c r="I33" s="165"/>
      <c r="J33" s="166"/>
      <c r="K33" s="36" t="s">
        <v>452</v>
      </c>
      <c r="L33" s="63" t="s">
        <v>494</v>
      </c>
      <c r="M33" s="63" t="s">
        <v>494</v>
      </c>
      <c r="N33" s="63" t="s">
        <v>494</v>
      </c>
    </row>
    <row r="34" spans="1:14" ht="40.5">
      <c r="A34" s="171">
        <v>21</v>
      </c>
      <c r="B34" s="37" t="s">
        <v>480</v>
      </c>
      <c r="C34" s="166" t="s">
        <v>462</v>
      </c>
      <c r="D34" s="166" t="s">
        <v>120</v>
      </c>
      <c r="E34" s="166" t="s">
        <v>120</v>
      </c>
      <c r="F34" s="172" t="s">
        <v>457</v>
      </c>
      <c r="G34" s="165" t="s">
        <v>475</v>
      </c>
      <c r="H34" s="36" t="s">
        <v>486</v>
      </c>
      <c r="I34" s="165" t="s">
        <v>475</v>
      </c>
      <c r="J34" s="166" t="s">
        <v>478</v>
      </c>
      <c r="K34" s="36" t="s">
        <v>118</v>
      </c>
      <c r="L34" s="63" t="s">
        <v>494</v>
      </c>
      <c r="M34" s="63" t="s">
        <v>494</v>
      </c>
      <c r="N34" s="63" t="s">
        <v>494</v>
      </c>
    </row>
    <row r="35" spans="1:14" ht="29.25" customHeight="1">
      <c r="A35" s="171"/>
      <c r="B35" s="37" t="s">
        <v>473</v>
      </c>
      <c r="C35" s="166"/>
      <c r="D35" s="166"/>
      <c r="E35" s="166"/>
      <c r="F35" s="173"/>
      <c r="G35" s="165"/>
      <c r="H35" s="31" t="s">
        <v>119</v>
      </c>
      <c r="I35" s="165"/>
      <c r="J35" s="166"/>
      <c r="K35" s="36" t="s">
        <v>452</v>
      </c>
      <c r="L35" s="63" t="s">
        <v>494</v>
      </c>
      <c r="M35" s="63" t="s">
        <v>494</v>
      </c>
      <c r="N35" s="63" t="s">
        <v>494</v>
      </c>
    </row>
    <row r="36" spans="1:14" ht="30" customHeight="1">
      <c r="A36" s="167" t="s">
        <v>487</v>
      </c>
      <c r="B36" s="168"/>
      <c r="C36" s="169" t="s">
        <v>488</v>
      </c>
      <c r="D36" s="169"/>
      <c r="E36" s="169"/>
      <c r="F36" s="169"/>
      <c r="G36" s="169"/>
      <c r="H36" s="169"/>
      <c r="I36" s="169"/>
      <c r="J36" s="169"/>
      <c r="K36" s="169"/>
    </row>
    <row r="72" spans="3:11" ht="20.25" customHeight="1">
      <c r="C72" s="40"/>
      <c r="D72" s="40"/>
      <c r="E72" s="40"/>
      <c r="F72" s="40"/>
      <c r="G72" s="40"/>
      <c r="H72" s="40"/>
      <c r="I72" s="40"/>
      <c r="J72" s="40"/>
      <c r="K72" s="40"/>
    </row>
  </sheetData>
  <mergeCells count="83">
    <mergeCell ref="A1:K1"/>
    <mergeCell ref="A2:K2"/>
    <mergeCell ref="A3:E3"/>
    <mergeCell ref="F3:K3"/>
    <mergeCell ref="A4:A5"/>
    <mergeCell ref="K4:K5"/>
    <mergeCell ref="I18:I19"/>
    <mergeCell ref="J18:J19"/>
    <mergeCell ref="A20:A21"/>
    <mergeCell ref="C20:C21"/>
    <mergeCell ref="D20:D21"/>
    <mergeCell ref="E20:E21"/>
    <mergeCell ref="F20:F21"/>
    <mergeCell ref="G20:G21"/>
    <mergeCell ref="I20:I21"/>
    <mergeCell ref="J20:J21"/>
    <mergeCell ref="A18:A19"/>
    <mergeCell ref="C18:C19"/>
    <mergeCell ref="D18:D19"/>
    <mergeCell ref="E18:E19"/>
    <mergeCell ref="F18:F19"/>
    <mergeCell ref="G18:G19"/>
    <mergeCell ref="I22:I23"/>
    <mergeCell ref="J22:J23"/>
    <mergeCell ref="A24:A25"/>
    <mergeCell ref="C24:C25"/>
    <mergeCell ref="D24:D25"/>
    <mergeCell ref="E24:E25"/>
    <mergeCell ref="F24:F25"/>
    <mergeCell ref="G24:G25"/>
    <mergeCell ref="I24:I25"/>
    <mergeCell ref="J24:J25"/>
    <mergeCell ref="A22:A23"/>
    <mergeCell ref="C22:C23"/>
    <mergeCell ref="D22:D23"/>
    <mergeCell ref="E22:E23"/>
    <mergeCell ref="F22:F23"/>
    <mergeCell ref="G22:G23"/>
    <mergeCell ref="I26:I27"/>
    <mergeCell ref="J26:J27"/>
    <mergeCell ref="A28:A29"/>
    <mergeCell ref="C28:C29"/>
    <mergeCell ref="D28:D29"/>
    <mergeCell ref="E28:E29"/>
    <mergeCell ref="F28:F29"/>
    <mergeCell ref="G28:G29"/>
    <mergeCell ref="I28:I29"/>
    <mergeCell ref="J28:J29"/>
    <mergeCell ref="A26:A27"/>
    <mergeCell ref="C26:C27"/>
    <mergeCell ref="D26:D27"/>
    <mergeCell ref="E26:E27"/>
    <mergeCell ref="F26:F27"/>
    <mergeCell ref="G26:G27"/>
    <mergeCell ref="I32:I33"/>
    <mergeCell ref="J32:J33"/>
    <mergeCell ref="A30:A31"/>
    <mergeCell ref="C30:C31"/>
    <mergeCell ref="D30:D31"/>
    <mergeCell ref="E30:E31"/>
    <mergeCell ref="F30:F31"/>
    <mergeCell ref="G30:G31"/>
    <mergeCell ref="C32:C33"/>
    <mergeCell ref="D32:D33"/>
    <mergeCell ref="E32:E33"/>
    <mergeCell ref="F32:F33"/>
    <mergeCell ref="G32:G33"/>
    <mergeCell ref="N4:N5"/>
    <mergeCell ref="I34:I35"/>
    <mergeCell ref="J34:J35"/>
    <mergeCell ref="A36:B36"/>
    <mergeCell ref="C36:K36"/>
    <mergeCell ref="L4:L5"/>
    <mergeCell ref="M4:M5"/>
    <mergeCell ref="A34:A35"/>
    <mergeCell ref="C34:C35"/>
    <mergeCell ref="D34:D35"/>
    <mergeCell ref="E34:E35"/>
    <mergeCell ref="F34:F35"/>
    <mergeCell ref="G34:G35"/>
    <mergeCell ref="I30:I31"/>
    <mergeCell ref="J30:J31"/>
    <mergeCell ref="A32:A33"/>
  </mergeCells>
  <phoneticPr fontId="17" type="noConversion"/>
  <printOptions horizontalCentered="1"/>
  <pageMargins left="0.25" right="0.25" top="0.75" bottom="0.75" header="0.3" footer="0.3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E2LB-2 BASE 前灯送样出厂功能新抽检表V004</vt:lpstr>
      <vt:lpstr>附件一逻辑表</vt:lpstr>
      <vt:lpstr>附件一逻辑表!Print_Area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Yanli.Xu (徐艳莉)</dc:creator>
  <cp:lastModifiedBy>jians01</cp:lastModifiedBy>
  <cp:lastPrinted>2022-09-05T03:09:00Z</cp:lastPrinted>
  <dcterms:created xsi:type="dcterms:W3CDTF">2019-10-16T03:40:00Z</dcterms:created>
  <dcterms:modified xsi:type="dcterms:W3CDTF">2022-09-05T03:11:37Z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