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24852" yWindow="2172" windowWidth="21720" windowHeight="16500"/>
  </bookViews>
  <sheets>
    <sheet name="BIN parameter" sheetId="4" r:id="rId1"/>
  </sheets>
  <definedNames>
    <definedName name="_xlnm.Print_Area" localSheetId="0">'BIN parameter'!$A$1:$P$18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4" l="1"/>
  <c r="G12" i="4"/>
  <c r="J11" i="4"/>
  <c r="I12" i="4" s="1"/>
  <c r="M12" i="4" s="1"/>
  <c r="I11" i="4"/>
  <c r="L11" i="4" s="1"/>
  <c r="N10" i="4" s="1"/>
  <c r="G11" i="4"/>
  <c r="M10" i="4"/>
  <c r="L10" i="4"/>
  <c r="J10" i="4"/>
  <c r="I10" i="4"/>
  <c r="G10" i="4"/>
  <c r="M9" i="4"/>
  <c r="N9" i="4" s="1"/>
  <c r="J9" i="4"/>
  <c r="G9" i="4" s="1"/>
  <c r="I9" i="4"/>
  <c r="L9" i="4" s="1"/>
  <c r="L8" i="4"/>
  <c r="N7" i="4" s="1"/>
  <c r="J8" i="4"/>
  <c r="G8" i="4" s="1"/>
  <c r="I8" i="4"/>
  <c r="J7" i="4"/>
  <c r="M7" i="4" s="1"/>
  <c r="I7" i="4"/>
  <c r="L7" i="4" s="1"/>
  <c r="N6" i="4" s="1"/>
  <c r="G7" i="4"/>
  <c r="M6" i="4"/>
  <c r="L6" i="4"/>
  <c r="J6" i="4"/>
  <c r="I6" i="4"/>
  <c r="G6" i="4"/>
  <c r="M5" i="4"/>
  <c r="N5" i="4" s="1"/>
  <c r="J5" i="4"/>
  <c r="G5" i="4" s="1"/>
  <c r="I5" i="4"/>
  <c r="L5" i="4" s="1"/>
  <c r="L4" i="4" s="1"/>
  <c r="J4" i="4"/>
  <c r="M11" i="4" l="1"/>
  <c r="N11" i="4" s="1"/>
  <c r="M8" i="4"/>
  <c r="N8" i="4" s="1"/>
</calcChain>
</file>

<file path=xl/sharedStrings.xml><?xml version="1.0" encoding="utf-8"?>
<sst xmlns="http://schemas.openxmlformats.org/spreadsheetml/2006/main" count="33" uniqueCount="32">
  <si>
    <t>This is the only section to be modified in this chart</t>
  </si>
  <si>
    <t>Selected BIN resistor shall be between MIN and MAX resistor value below considering resistor tolerancesand temperature behavior</t>
  </si>
  <si>
    <t>Software voltage limits</t>
  </si>
  <si>
    <t>Range</t>
  </si>
  <si>
    <t>Resistor assumption less parameter</t>
  </si>
  <si>
    <t>RBIN (mean value of min to max resistance)</t>
  </si>
  <si>
    <t>MIN Resistance</t>
  </si>
  <si>
    <t>MAX Resistance</t>
  </si>
  <si>
    <t>U bin Min Voltage (mV)</t>
  </si>
  <si>
    <t>U bin Max Voltage  (mV)</t>
  </si>
  <si>
    <t>U bin  Delta to next BIN  (mV)</t>
  </si>
  <si>
    <t>Out of Range (&lt; as)</t>
  </si>
  <si>
    <t>Bin4 Range</t>
  </si>
  <si>
    <t>Out of Range (&gt; as)</t>
  </si>
  <si>
    <t>Selected BIN resistor shall be between MIN and MAX resistor considering resistor tolerancesand temperature behavior</t>
  </si>
  <si>
    <t>BIN0</t>
  </si>
  <si>
    <t>BIN1</t>
  </si>
  <si>
    <t>BIN2</t>
  </si>
  <si>
    <t>BIN3</t>
  </si>
  <si>
    <t>BIN4</t>
  </si>
  <si>
    <t>BIN5</t>
  </si>
  <si>
    <t>BIN6</t>
  </si>
  <si>
    <t>BIN7</t>
  </si>
  <si>
    <t>Bin1 Range</t>
  </si>
  <si>
    <t>Bin2 Range</t>
  </si>
  <si>
    <t>Bin3 Range</t>
  </si>
  <si>
    <t>Bin5 Range</t>
  </si>
  <si>
    <t>Bin6 Range</t>
  </si>
  <si>
    <t>Bin7 Range</t>
  </si>
  <si>
    <t>BIN_Current(mA)</t>
  </si>
  <si>
    <t>Set the BIN current for cooresponding function</t>
  </si>
  <si>
    <t>BINx_Chx_Param_cfg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</si>
</sst>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#&quot; Ohm&quot;"/>
    <numFmt numFmtId="177" formatCode="#&quot; Ohm&quot;"/>
    <numFmt numFmtId="178" formatCode="&quot;&lt;&quot;\ ##0.0#&quot; mV&quot;"/>
    <numFmt numFmtId="179" formatCode="0.000000"/>
    <numFmt numFmtId="180" formatCode="##0.0#&quot; mV&quot;"/>
    <numFmt numFmtId="181" formatCode="&quot;&gt;&quot;\ ##0.0#&quot; mV&quot;"/>
  </numFmts>
  <fonts count="9" x14ac:knownFonts="1">
    <font>
      <sz val="11"/>
      <color theme="1"/>
      <name val="宋体"/>
      <family val="2"/>
      <scheme val="minor"/>
    </font>
    <font>
      <sz val="11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0"/>
      <color theme="1"/>
      <name val="宋体"/>
      <family val="2"/>
      <scheme val="minor"/>
    </font>
    <font>
      <sz val="9"/>
      <color theme="1"/>
      <name val="宋体"/>
      <family val="2"/>
      <scheme val="minor"/>
    </font>
    <font>
      <b/>
      <u/>
      <sz val="11"/>
      <color theme="1"/>
      <name val="宋体"/>
      <family val="2"/>
      <scheme val="minor"/>
    </font>
    <font>
      <sz val="11"/>
      <color theme="0" tint="-0.249977111117893"/>
      <name val="宋体"/>
      <family val="2"/>
      <scheme val="minor"/>
    </font>
    <font>
      <sz val="11"/>
      <color rgb="FF000000"/>
      <name val="Calibri"/>
      <family val="2"/>
      <charset val="1"/>
    </font>
    <font>
      <sz val="8"/>
      <name val="宋体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ck">
        <color rgb="FF00B05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rgb="FF00B05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5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medium">
        <color indexed="64"/>
      </bottom>
      <diagonal/>
    </border>
    <border>
      <left/>
      <right style="thick">
        <color rgb="FF00B050"/>
      </right>
      <top/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medium">
        <color indexed="64"/>
      </top>
      <bottom style="thick">
        <color rgb="FF00B050"/>
      </bottom>
      <diagonal/>
    </border>
    <border>
      <left/>
      <right style="thick">
        <color rgb="FF00B050"/>
      </right>
      <top style="medium">
        <color indexed="64"/>
      </top>
      <bottom style="thick">
        <color rgb="FF00B05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/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" fontId="2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Alignment="1"/>
    <xf numFmtId="0" fontId="2" fillId="0" borderId="0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1" fontId="2" fillId="3" borderId="13" xfId="0" applyNumberFormat="1" applyFont="1" applyFill="1" applyBorder="1" applyAlignment="1">
      <alignment horizontal="center" vertical="center" wrapText="1"/>
    </xf>
    <xf numFmtId="1" fontId="2" fillId="3" borderId="14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2" fillId="3" borderId="16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/>
    </xf>
    <xf numFmtId="0" fontId="0" fillId="4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19" xfId="0" applyFill="1" applyBorder="1"/>
    <xf numFmtId="176" fontId="6" fillId="0" borderId="0" xfId="0" applyNumberFormat="1" applyFont="1" applyFill="1" applyBorder="1" applyAlignment="1">
      <alignment horizontal="center"/>
    </xf>
    <xf numFmtId="0" fontId="0" fillId="3" borderId="20" xfId="0" applyFill="1" applyBorder="1"/>
    <xf numFmtId="0" fontId="0" fillId="3" borderId="18" xfId="0" applyFill="1" applyBorder="1"/>
    <xf numFmtId="178" fontId="1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79" fontId="0" fillId="0" borderId="0" xfId="0" applyNumberForma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/>
    </xf>
    <xf numFmtId="176" fontId="1" fillId="0" borderId="21" xfId="0" applyNumberFormat="1" applyFont="1" applyFill="1" applyBorder="1" applyAlignment="1">
      <alignment horizontal="center"/>
    </xf>
    <xf numFmtId="176" fontId="1" fillId="0" borderId="22" xfId="0" applyNumberFormat="1" applyFont="1" applyFill="1" applyBorder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180" fontId="6" fillId="0" borderId="0" xfId="0" applyNumberFormat="1" applyFont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/>
    </xf>
    <xf numFmtId="176" fontId="0" fillId="0" borderId="21" xfId="0" applyNumberFormat="1" applyFont="1" applyFill="1" applyBorder="1" applyAlignment="1">
      <alignment horizontal="center"/>
    </xf>
    <xf numFmtId="176" fontId="0" fillId="0" borderId="22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76" fontId="0" fillId="0" borderId="23" xfId="0" applyNumberFormat="1" applyFont="1" applyFill="1" applyBorder="1" applyAlignment="1">
      <alignment horizontal="center"/>
    </xf>
    <xf numFmtId="176" fontId="0" fillId="0" borderId="24" xfId="0" applyNumberFormat="1" applyFont="1" applyFill="1" applyBorder="1" applyAlignment="1">
      <alignment horizontal="center"/>
    </xf>
    <xf numFmtId="181" fontId="1" fillId="0" borderId="0" xfId="0" applyNumberFormat="1" applyFont="1" applyFill="1" applyBorder="1" applyAlignment="1">
      <alignment horizontal="center"/>
    </xf>
    <xf numFmtId="180" fontId="0" fillId="0" borderId="0" xfId="0" applyNumberFormat="1" applyBorder="1" applyAlignment="1">
      <alignment horizontal="center" vertical="center"/>
    </xf>
    <xf numFmtId="0" fontId="0" fillId="3" borderId="25" xfId="0" applyFill="1" applyBorder="1"/>
    <xf numFmtId="0" fontId="0" fillId="3" borderId="3" xfId="0" applyFill="1" applyBorder="1"/>
    <xf numFmtId="0" fontId="0" fillId="3" borderId="26" xfId="0" applyFill="1" applyBorder="1"/>
    <xf numFmtId="0" fontId="0" fillId="3" borderId="23" xfId="0" applyFill="1" applyBorder="1"/>
    <xf numFmtId="0" fontId="0" fillId="3" borderId="24" xfId="0" applyFill="1" applyBorder="1"/>
    <xf numFmtId="1" fontId="0" fillId="3" borderId="26" xfId="0" applyNumberFormat="1" applyFill="1" applyBorder="1" applyAlignment="1">
      <alignment horizontal="center"/>
    </xf>
    <xf numFmtId="0" fontId="5" fillId="0" borderId="27" xfId="0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/>
    <xf numFmtId="0" fontId="0" fillId="3" borderId="17" xfId="0" applyFill="1" applyBorder="1" applyAlignment="1">
      <alignment horizontal="center"/>
    </xf>
    <xf numFmtId="177" fontId="0" fillId="0" borderId="21" xfId="0" applyNumberFormat="1" applyFont="1" applyFill="1" applyBorder="1" applyAlignment="1">
      <alignment horizontal="center"/>
    </xf>
    <xf numFmtId="0" fontId="0" fillId="3" borderId="11" xfId="0" applyFill="1" applyBorder="1" applyAlignment="1">
      <alignment wrapText="1"/>
    </xf>
    <xf numFmtId="0" fontId="0" fillId="3" borderId="30" xfId="0" applyFill="1" applyBorder="1"/>
    <xf numFmtId="0" fontId="0" fillId="0" borderId="3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2" xfId="0" applyBorder="1" applyAlignment="1">
      <alignment horizontal="center"/>
    </xf>
    <xf numFmtId="1" fontId="3" fillId="0" borderId="7" xfId="0" applyNumberFormat="1" applyFont="1" applyBorder="1" applyAlignment="1">
      <alignment vertical="center" wrapText="1"/>
    </xf>
    <xf numFmtId="177" fontId="0" fillId="0" borderId="22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 wrapText="1"/>
    </xf>
    <xf numFmtId="1" fontId="3" fillId="0" borderId="33" xfId="0" applyNumberFormat="1" applyFont="1" applyBorder="1" applyAlignment="1">
      <alignment vertical="center" wrapText="1"/>
    </xf>
    <xf numFmtId="1" fontId="3" fillId="0" borderId="28" xfId="0" applyNumberFormat="1" applyFont="1" applyFill="1" applyBorder="1" applyAlignment="1">
      <alignment horizontal="center" wrapText="1"/>
    </xf>
    <xf numFmtId="1" fontId="3" fillId="0" borderId="29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3" fillId="0" borderId="8" xfId="0" applyNumberFormat="1" applyFont="1" applyFill="1" applyBorder="1" applyAlignment="1">
      <alignment horizontal="center" wrapText="1"/>
    </xf>
    <xf numFmtId="1" fontId="3" fillId="0" borderId="9" xfId="0" applyNumberFormat="1" applyFont="1" applyFill="1" applyBorder="1" applyAlignment="1">
      <alignment horizont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</cellXfs>
  <cellStyles count="2">
    <cellStyle name="Normální 2" xfId="1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21"/>
  <sheetViews>
    <sheetView tabSelected="1" zoomScale="120" zoomScaleNormal="120" workbookViewId="0">
      <selection activeCell="B3" sqref="B3"/>
    </sheetView>
  </sheetViews>
  <sheetFormatPr defaultColWidth="9.109375" defaultRowHeight="14.4" x14ac:dyDescent="0.25"/>
  <cols>
    <col min="1" max="1" width="9.109375" style="2" customWidth="1"/>
    <col min="2" max="2" width="16.5546875" style="2" customWidth="1"/>
    <col min="3" max="3" width="3.33203125" customWidth="1"/>
    <col min="4" max="4" width="19.109375" customWidth="1"/>
    <col min="5" max="5" width="4.33203125" customWidth="1"/>
    <col min="6" max="8" width="10.88671875" customWidth="1"/>
    <col min="9" max="9" width="12.88671875" customWidth="1"/>
    <col min="10" max="10" width="12.44140625" customWidth="1"/>
    <col min="11" max="11" width="10.88671875" hidden="1" customWidth="1"/>
    <col min="12" max="12" width="11.88671875" hidden="1" customWidth="1"/>
    <col min="13" max="13" width="12" style="48" hidden="1" customWidth="1"/>
    <col min="14" max="14" width="10.88671875" hidden="1" customWidth="1"/>
    <col min="15" max="15" width="4" customWidth="1"/>
    <col min="16" max="16" width="16.88671875" bestFit="1" customWidth="1"/>
    <col min="17" max="17" width="25.5546875" customWidth="1"/>
    <col min="18" max="18" width="10.6640625" bestFit="1" customWidth="1"/>
  </cols>
  <sheetData>
    <row r="1" spans="1:17" ht="15" thickBot="1" x14ac:dyDescent="0.3">
      <c r="M1" s="65"/>
      <c r="N1" s="65"/>
    </row>
    <row r="2" spans="1:17" ht="81" customHeight="1" thickTop="1" thickBot="1" x14ac:dyDescent="0.3">
      <c r="B2" s="60" t="s">
        <v>0</v>
      </c>
      <c r="I2" s="66" t="s">
        <v>1</v>
      </c>
      <c r="J2" s="67"/>
      <c r="L2" s="68" t="s">
        <v>2</v>
      </c>
      <c r="M2" s="69"/>
      <c r="N2" s="3"/>
      <c r="O2" s="4"/>
      <c r="P2" s="58" t="s">
        <v>30</v>
      </c>
    </row>
    <row r="3" spans="1:17" s="1" customFormat="1" ht="44.25" customHeight="1" x14ac:dyDescent="0.25">
      <c r="A3" s="5"/>
      <c r="B3" s="6" t="s">
        <v>31</v>
      </c>
      <c r="C3" s="7"/>
      <c r="D3" s="8" t="s">
        <v>3</v>
      </c>
      <c r="E3" s="9"/>
      <c r="F3" s="10" t="s">
        <v>4</v>
      </c>
      <c r="G3" s="10" t="s">
        <v>5</v>
      </c>
      <c r="H3" s="11"/>
      <c r="I3" s="12" t="s">
        <v>6</v>
      </c>
      <c r="J3" s="13" t="s">
        <v>7</v>
      </c>
      <c r="K3" s="14"/>
      <c r="L3" s="15" t="s">
        <v>8</v>
      </c>
      <c r="M3" s="15" t="s">
        <v>9</v>
      </c>
      <c r="N3" s="16" t="s">
        <v>10</v>
      </c>
      <c r="O3" s="53"/>
      <c r="P3" s="6" t="s">
        <v>29</v>
      </c>
      <c r="Q3"/>
    </row>
    <row r="4" spans="1:17" x14ac:dyDescent="0.25">
      <c r="A4" s="17" t="s">
        <v>15</v>
      </c>
      <c r="B4" s="18">
        <v>1</v>
      </c>
      <c r="C4" s="19"/>
      <c r="D4" s="20" t="s">
        <v>11</v>
      </c>
      <c r="E4" s="21"/>
      <c r="F4" s="22">
        <v>900</v>
      </c>
      <c r="G4" s="22"/>
      <c r="H4" s="23"/>
      <c r="I4" s="52"/>
      <c r="J4" s="59">
        <f>I5</f>
        <v>590</v>
      </c>
      <c r="K4" s="24"/>
      <c r="L4" s="25">
        <f>L5</f>
        <v>335.58463486703249</v>
      </c>
      <c r="M4" s="26"/>
      <c r="N4" s="27"/>
      <c r="O4" s="23"/>
      <c r="P4" s="55"/>
    </row>
    <row r="5" spans="1:17" x14ac:dyDescent="0.25">
      <c r="A5" s="17" t="s">
        <v>16</v>
      </c>
      <c r="B5" s="18">
        <v>0</v>
      </c>
      <c r="C5" s="19"/>
      <c r="D5" s="20" t="s">
        <v>23</v>
      </c>
      <c r="E5" s="21"/>
      <c r="F5" s="22">
        <v>1000</v>
      </c>
      <c r="G5" s="28">
        <f t="shared" ref="G5:G11" si="0">IF(B4=0, F5, ((J5+I5)/2))</f>
        <v>845</v>
      </c>
      <c r="H5" s="23"/>
      <c r="I5" s="29">
        <f>IF(B4=0, G5*0.9, 590)</f>
        <v>590</v>
      </c>
      <c r="J5" s="30">
        <f>IF(B5=0, F5*(1.1), F5+600)</f>
        <v>1100</v>
      </c>
      <c r="K5" s="24"/>
      <c r="L5" s="31">
        <f t="shared" ref="L5:M11" si="1">((5*((I5+1000)/(I5+23100)))*1000)</f>
        <v>335.58463486703249</v>
      </c>
      <c r="M5" s="31">
        <f t="shared" si="1"/>
        <v>433.88429752066116</v>
      </c>
      <c r="N5" s="32">
        <f t="shared" ref="N5:N10" si="2">L6-M5</f>
        <v>96.05097756024503</v>
      </c>
      <c r="O5" s="23"/>
      <c r="P5" s="56">
        <v>500</v>
      </c>
    </row>
    <row r="6" spans="1:17" x14ac:dyDescent="0.25">
      <c r="A6" s="17" t="s">
        <v>17</v>
      </c>
      <c r="B6" s="18">
        <v>0</v>
      </c>
      <c r="C6" s="19"/>
      <c r="D6" s="20" t="s">
        <v>24</v>
      </c>
      <c r="E6" s="21"/>
      <c r="F6" s="22">
        <v>1800</v>
      </c>
      <c r="G6" s="28">
        <f t="shared" si="0"/>
        <v>1800</v>
      </c>
      <c r="H6" s="23"/>
      <c r="I6" s="29">
        <f>IF(B5=0, F6*(0.9), F6+200)</f>
        <v>1620</v>
      </c>
      <c r="J6" s="30">
        <f>IF(B6=0,IF(B5=0, F6*(1.1), F6+600),F6+1000)</f>
        <v>1980.0000000000002</v>
      </c>
      <c r="K6" s="24"/>
      <c r="L6" s="31">
        <f t="shared" si="1"/>
        <v>529.93527508090619</v>
      </c>
      <c r="M6" s="31">
        <f t="shared" si="1"/>
        <v>594.09888357256784</v>
      </c>
      <c r="N6" s="32">
        <f t="shared" si="2"/>
        <v>146.72751174041389</v>
      </c>
      <c r="O6" s="23"/>
      <c r="P6" s="56">
        <v>600</v>
      </c>
    </row>
    <row r="7" spans="1:17" x14ac:dyDescent="0.25">
      <c r="A7" s="17" t="s">
        <v>18</v>
      </c>
      <c r="B7" s="18">
        <v>1</v>
      </c>
      <c r="C7" s="19"/>
      <c r="D7" s="20" t="s">
        <v>25</v>
      </c>
      <c r="E7" s="21"/>
      <c r="F7" s="22">
        <v>3160</v>
      </c>
      <c r="G7" s="33">
        <f t="shared" si="0"/>
        <v>3160</v>
      </c>
      <c r="H7" s="23"/>
      <c r="I7" s="29">
        <f xml:space="preserve"> IF(B6=0, F7*(0.9), F7+200)</f>
        <v>2844</v>
      </c>
      <c r="J7" s="30">
        <f>IF(B7=0,IF(B6=0, F7*(1.1), F7+600),F7+1000)</f>
        <v>4160</v>
      </c>
      <c r="K7" s="24"/>
      <c r="L7" s="31">
        <f t="shared" si="1"/>
        <v>740.82639531298173</v>
      </c>
      <c r="M7" s="31">
        <f t="shared" si="1"/>
        <v>946.44167278063105</v>
      </c>
      <c r="N7" s="32">
        <f t="shared" si="2"/>
        <v>130.94561866416848</v>
      </c>
      <c r="O7" s="23"/>
      <c r="P7" s="56">
        <v>700</v>
      </c>
    </row>
    <row r="8" spans="1:17" x14ac:dyDescent="0.25">
      <c r="A8" s="17" t="s">
        <v>19</v>
      </c>
      <c r="B8" s="18">
        <v>1</v>
      </c>
      <c r="C8" s="19"/>
      <c r="D8" s="20" t="s">
        <v>12</v>
      </c>
      <c r="E8" s="21"/>
      <c r="F8" s="22">
        <v>4870</v>
      </c>
      <c r="G8" s="33">
        <f t="shared" si="0"/>
        <v>5520</v>
      </c>
      <c r="H8" s="23"/>
      <c r="I8" s="34">
        <f xml:space="preserve"> IF(B7=0, F8*(0.9), F8+200)</f>
        <v>5070</v>
      </c>
      <c r="J8" s="35">
        <f>IF(B8=0,IF(B7=0, F8*(1.1), F8+500),F8+1100)</f>
        <v>5970</v>
      </c>
      <c r="K8" s="24"/>
      <c r="L8" s="31">
        <f t="shared" si="1"/>
        <v>1077.3872914447995</v>
      </c>
      <c r="M8" s="31">
        <f t="shared" si="1"/>
        <v>1198.8304093567251</v>
      </c>
      <c r="N8" s="32">
        <f t="shared" si="2"/>
        <v>148.27702865980405</v>
      </c>
      <c r="O8" s="23"/>
      <c r="P8" s="56">
        <v>800</v>
      </c>
    </row>
    <row r="9" spans="1:17" x14ac:dyDescent="0.25">
      <c r="A9" s="17" t="s">
        <v>20</v>
      </c>
      <c r="B9" s="18">
        <v>1</v>
      </c>
      <c r="C9" s="19"/>
      <c r="D9" s="20" t="s">
        <v>26</v>
      </c>
      <c r="E9" s="21"/>
      <c r="F9" s="22">
        <v>7150</v>
      </c>
      <c r="G9" s="33">
        <f t="shared" si="0"/>
        <v>7900</v>
      </c>
      <c r="H9" s="23"/>
      <c r="I9" s="34">
        <f xml:space="preserve"> IF(B8=0, F9*(0.85), F9+0)</f>
        <v>7150</v>
      </c>
      <c r="J9" s="35">
        <f>IF(B9=0,IF(B8=0, F9*(1.1), F9+700),F9+1500)</f>
        <v>8650</v>
      </c>
      <c r="K9" s="24"/>
      <c r="L9" s="31">
        <f t="shared" si="1"/>
        <v>1347.1074380165292</v>
      </c>
      <c r="M9" s="31">
        <f t="shared" si="1"/>
        <v>1519.6850393700788</v>
      </c>
      <c r="N9" s="32">
        <f t="shared" si="2"/>
        <v>127.76641694060095</v>
      </c>
      <c r="O9" s="23"/>
      <c r="P9" s="56">
        <v>900</v>
      </c>
    </row>
    <row r="10" spans="1:17" x14ac:dyDescent="0.25">
      <c r="A10" s="17" t="s">
        <v>21</v>
      </c>
      <c r="B10" s="18">
        <v>0</v>
      </c>
      <c r="C10" s="19"/>
      <c r="D10" s="20" t="s">
        <v>27</v>
      </c>
      <c r="E10" s="21"/>
      <c r="F10" s="22">
        <v>9760</v>
      </c>
      <c r="G10" s="33">
        <f t="shared" si="0"/>
        <v>10060</v>
      </c>
      <c r="H10" s="23"/>
      <c r="I10" s="34">
        <f xml:space="preserve"> IF(B9=0, F10*(0.91), F10+100)</f>
        <v>9860</v>
      </c>
      <c r="J10" s="35">
        <f>IF(B10=0,IF(B9=0, F10*(1.05), F10+500), F10+1700)</f>
        <v>10260</v>
      </c>
      <c r="K10" s="24"/>
      <c r="L10" s="31">
        <f t="shared" si="1"/>
        <v>1647.4514563106798</v>
      </c>
      <c r="M10" s="31">
        <f t="shared" si="1"/>
        <v>1687.6498800959232</v>
      </c>
      <c r="N10" s="32">
        <f t="shared" si="2"/>
        <v>125.15658082129653</v>
      </c>
      <c r="O10" s="23"/>
      <c r="P10" s="56">
        <v>1000</v>
      </c>
    </row>
    <row r="11" spans="1:17" x14ac:dyDescent="0.25">
      <c r="A11" s="17" t="s">
        <v>22</v>
      </c>
      <c r="B11" s="18">
        <v>1</v>
      </c>
      <c r="C11" s="19"/>
      <c r="D11" s="20" t="s">
        <v>28</v>
      </c>
      <c r="E11" s="21"/>
      <c r="F11" s="22">
        <v>13000</v>
      </c>
      <c r="G11" s="33">
        <f t="shared" si="0"/>
        <v>13000</v>
      </c>
      <c r="H11" s="23"/>
      <c r="I11" s="34">
        <f xml:space="preserve"> IF(B10=0, F11*(0.89), F11+300)</f>
        <v>11570</v>
      </c>
      <c r="J11" s="35">
        <f>IF(B11=0,IF(B10=0, F11*(1.1), F11*1.2),F11*1.3)</f>
        <v>16900</v>
      </c>
      <c r="K11" s="24"/>
      <c r="L11" s="31">
        <f t="shared" si="1"/>
        <v>1812.8064609172197</v>
      </c>
      <c r="M11" s="31">
        <f t="shared" si="1"/>
        <v>2237.5</v>
      </c>
      <c r="N11" s="32">
        <f>M12-M11</f>
        <v>0</v>
      </c>
      <c r="O11" s="23"/>
      <c r="P11" s="56">
        <v>1100</v>
      </c>
    </row>
    <row r="12" spans="1:17" ht="15" thickBot="1" x14ac:dyDescent="0.3">
      <c r="A12" s="36"/>
      <c r="B12" s="51"/>
      <c r="C12" s="19"/>
      <c r="D12" s="20" t="s">
        <v>13</v>
      </c>
      <c r="E12" s="21"/>
      <c r="F12" s="22">
        <v>15000</v>
      </c>
      <c r="G12" s="28">
        <f>F12</f>
        <v>15000</v>
      </c>
      <c r="H12" s="23"/>
      <c r="I12" s="37">
        <f>J11</f>
        <v>16900</v>
      </c>
      <c r="J12" s="38"/>
      <c r="K12" s="24"/>
      <c r="M12" s="39">
        <f>((5*((I12+1000)/(I12+23100)))*1000)</f>
        <v>2237.5</v>
      </c>
      <c r="N12" s="40"/>
      <c r="O12" s="23"/>
      <c r="P12" s="57"/>
    </row>
    <row r="13" spans="1:17" ht="9.75" customHeight="1" thickBot="1" x14ac:dyDescent="0.3">
      <c r="B13" s="41"/>
      <c r="C13" s="42"/>
      <c r="D13" s="43"/>
      <c r="E13" s="42"/>
      <c r="F13" s="43"/>
      <c r="G13" s="43"/>
      <c r="H13" s="42"/>
      <c r="I13" s="44"/>
      <c r="J13" s="45"/>
      <c r="K13" s="42"/>
      <c r="L13" s="43"/>
      <c r="M13" s="46"/>
      <c r="N13" s="43"/>
      <c r="O13" s="54"/>
      <c r="P13" s="41"/>
    </row>
    <row r="14" spans="1:17" ht="69" customHeight="1" thickTop="1" thickBot="1" x14ac:dyDescent="0.3">
      <c r="B14" s="47" t="str">
        <f>B2</f>
        <v>This is the only section to be modified in this chart</v>
      </c>
      <c r="I14" s="62" t="s">
        <v>14</v>
      </c>
      <c r="J14" s="63"/>
      <c r="P14" s="61" t="s">
        <v>30</v>
      </c>
    </row>
    <row r="15" spans="1:17" ht="16.5" customHeight="1" thickTop="1" x14ac:dyDescent="0.25">
      <c r="I15" s="64"/>
      <c r="J15" s="64"/>
    </row>
    <row r="19" spans="4:4" x14ac:dyDescent="0.25">
      <c r="D19" s="49"/>
    </row>
    <row r="20" spans="4:4" x14ac:dyDescent="0.25">
      <c r="D20" s="49"/>
    </row>
    <row r="21" spans="4:4" x14ac:dyDescent="0.25">
      <c r="D21" s="50"/>
    </row>
  </sheetData>
  <dataConsolidate/>
  <mergeCells count="5">
    <mergeCell ref="I14:J14"/>
    <mergeCell ref="I15:J15"/>
    <mergeCell ref="M1:N1"/>
    <mergeCell ref="I2:J2"/>
    <mergeCell ref="L2:M2"/>
  </mergeCells>
  <phoneticPr fontId="8" type="noConversion"/>
  <dataValidations count="1">
    <dataValidation type="list" allowBlank="1" showInputMessage="1" showErrorMessage="1" sqref="B4:B11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&amp;C&amp;"-,Bold"&amp;16BIN design rule</oddHeader>
    <oddFooter>&amp;L&amp;8F. Aust
#31415
2016-02-29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B70B722FBE8E4CB033CB2773EE11B4" ma:contentTypeVersion="0" ma:contentTypeDescription="Create a new document." ma:contentTypeScope="" ma:versionID="db849d27abc34e6a2fd47482125a30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4554E1-EFFB-4C7D-9D74-769B355D42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CEC6DD-88E2-4014-9A3A-B5F4707B8A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94B3CC6-2CA1-4312-A3D7-3ED16BB9EB77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BIN parameter</vt:lpstr>
      <vt:lpstr>'BIN parameter'!Print_Area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0x0101007FB70B722FBE8E4CB033CB2773EE11B4</vt:lpwstr>
  </property>
</Properties>
</file>